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urgu.ru\all\Документы\Администрация\Отдел организации труда и ЗП\Калькулятор\Калькулятор с 01.01.2025\"/>
    </mc:Choice>
  </mc:AlternateContent>
  <xr:revisionPtr revIDLastSave="0" documentId="13_ncr:1_{E6F06BFB-040D-46E9-9137-E68CC2A465B3}" xr6:coauthVersionLast="47" xr6:coauthVersionMax="47" xr10:uidLastSave="{00000000-0000-0000-0000-000000000000}"/>
  <workbookProtection lockStructure="1"/>
  <bookViews>
    <workbookView xWindow="-120" yWindow="-120" windowWidth="29040" windowHeight="15990" tabRatio="952" activeTab="5" xr2:uid="{00000000-000D-0000-FFFF-FFFF00000000}"/>
  </bookViews>
  <sheets>
    <sheet name="Руководители" sheetId="16" r:id="rId1"/>
    <sheet name="ППС " sheetId="20" r:id="rId2"/>
    <sheet name="Научные сотрудники" sheetId="14" r:id="rId3"/>
    <sheet name="Специалисты" sheetId="17" r:id="rId4"/>
    <sheet name="Преподаватели СПО" sheetId="40" r:id="rId5"/>
    <sheet name="Иные пед.работники" sheetId="22" r:id="rId6"/>
    <sheet name="Служащие" sheetId="18" r:id="rId7"/>
    <sheet name="Рабочие" sheetId="34" r:id="rId8"/>
  </sheets>
  <definedNames>
    <definedName name="_xlnm.Print_Area" localSheetId="5">'Иные пед.работники'!$A$1:$L$6</definedName>
    <definedName name="_xlnm.Print_Area" localSheetId="2">'Научные сотрудники'!$A$1:$N$7</definedName>
    <definedName name="_xlnm.Print_Area" localSheetId="1">'ППС '!$A$1:$O$6</definedName>
    <definedName name="_xlnm.Print_Area" localSheetId="4">'Преподаватели СПО'!$A$1:$Y$7</definedName>
    <definedName name="_xlnm.Print_Area" localSheetId="7">Рабочие!$A$1:$I$7</definedName>
    <definedName name="_xlnm.Print_Area" localSheetId="0">Руководители!$A$1:$O$6</definedName>
    <definedName name="_xlnm.Print_Area" localSheetId="6">Служащие!$A$1:$L$6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7" l="1"/>
  <c r="S17" i="16"/>
  <c r="S16" i="16"/>
  <c r="V9" i="16"/>
  <c r="R5" i="40"/>
  <c r="J5" i="40" l="1"/>
  <c r="H5" i="40"/>
  <c r="Q5" i="40"/>
  <c r="J5" i="20"/>
  <c r="F5" i="22"/>
  <c r="G5" i="17"/>
  <c r="L5" i="17" s="1"/>
  <c r="D5" i="40"/>
  <c r="T5" i="40"/>
  <c r="F5" i="40"/>
  <c r="H5" i="20"/>
  <c r="G5" i="14"/>
  <c r="D5" i="14"/>
  <c r="I5" i="14"/>
  <c r="G5" i="20"/>
  <c r="G5" i="16"/>
  <c r="L5" i="14" l="1"/>
  <c r="M5" i="14" s="1"/>
  <c r="H5" i="16"/>
  <c r="N5" i="40" l="1"/>
  <c r="L5" i="40"/>
  <c r="O5" i="40" l="1"/>
  <c r="W5" i="40" s="1"/>
  <c r="X5" i="40" l="1"/>
  <c r="D5" i="22" l="1"/>
  <c r="J5" i="22" s="1"/>
  <c r="C5" i="34" l="1"/>
  <c r="C5" i="18"/>
  <c r="D5" i="16"/>
  <c r="M5" i="16" l="1"/>
  <c r="N5" i="16" s="1"/>
  <c r="J5" i="18"/>
  <c r="K5" i="18" s="1"/>
  <c r="L5" i="18" s="1"/>
  <c r="D5" i="20"/>
  <c r="M5" i="20" s="1"/>
  <c r="G5" i="34"/>
  <c r="H5" i="34" s="1"/>
  <c r="I5" i="34" s="1"/>
  <c r="N5" i="20" l="1"/>
  <c r="K5" i="22"/>
  <c r="M5" i="17" l="1"/>
</calcChain>
</file>

<file path=xl/sharedStrings.xml><?xml version="1.0" encoding="utf-8"?>
<sst xmlns="http://schemas.openxmlformats.org/spreadsheetml/2006/main" count="501" uniqueCount="301">
  <si>
    <t>Доля ставки</t>
  </si>
  <si>
    <t>Северная надбавка</t>
  </si>
  <si>
    <t>Главный научный сотрудник</t>
  </si>
  <si>
    <t>Профессор</t>
  </si>
  <si>
    <t>Доцент</t>
  </si>
  <si>
    <t>Ведущий научный сотрудник</t>
  </si>
  <si>
    <t>Старший научный сотрудник</t>
  </si>
  <si>
    <t>Научный сотрудник</t>
  </si>
  <si>
    <t>Младший научный сотрудник</t>
  </si>
  <si>
    <t>Главный библиотекарь</t>
  </si>
  <si>
    <t>Старший преподаватель</t>
  </si>
  <si>
    <t>Преподаватель</t>
  </si>
  <si>
    <t>Ассистент</t>
  </si>
  <si>
    <t>Рабочий 1 разряда</t>
  </si>
  <si>
    <t>Рабочий 2 разряда</t>
  </si>
  <si>
    <t>Рабочий 3 разряда</t>
  </si>
  <si>
    <t>Рабочий 4 разряда</t>
  </si>
  <si>
    <t>Рабочий 5 разряда</t>
  </si>
  <si>
    <t>Рабочий 6 разряда</t>
  </si>
  <si>
    <t>Ученый секретарь</t>
  </si>
  <si>
    <t>Заместитель директора института</t>
  </si>
  <si>
    <t>Районный коэффициент</t>
  </si>
  <si>
    <t>Начальник учебно-методического управления</t>
  </si>
  <si>
    <t>Начальник отдела менеджмента качества образования</t>
  </si>
  <si>
    <t>Начальник отдела организации труда и заработной платы</t>
  </si>
  <si>
    <t>Начальник административного отдела</t>
  </si>
  <si>
    <t>Начальник отдела учета расчетов</t>
  </si>
  <si>
    <t>Начальник отдела начисления заработной платы и социальных платежей</t>
  </si>
  <si>
    <t>Начальник отдела телекоммуникационных систем</t>
  </si>
  <si>
    <t>Начальник отдела информационных ресурсов</t>
  </si>
  <si>
    <t>Начальник отдела сопровождения компьютерной техники</t>
  </si>
  <si>
    <t>Начальник отдела сопровождения мультимедиа оборудования</t>
  </si>
  <si>
    <t>Руководитель центра карьеры</t>
  </si>
  <si>
    <t>Руководитель издательского центра</t>
  </si>
  <si>
    <t>Заведующий комплексом общежитий</t>
  </si>
  <si>
    <t>Заведующий отделом подготовки научно-педагогических кадров</t>
  </si>
  <si>
    <t>Ведущий библиотекарь</t>
  </si>
  <si>
    <t>Начальник отдела по организации приема обучающихся</t>
  </si>
  <si>
    <t>Начальник отдела учета доходов и материальных ценностей</t>
  </si>
  <si>
    <t>Начальник учебного отдела по заочной форме обучения</t>
  </si>
  <si>
    <t>Начальник учебного отдела по очной форме обучения</t>
  </si>
  <si>
    <t>Начальник отдела по обеспечению безопасности</t>
  </si>
  <si>
    <t>Руководитель учебно-производственной практики</t>
  </si>
  <si>
    <t>Заведующий кафедрой</t>
  </si>
  <si>
    <t>Методист</t>
  </si>
  <si>
    <t>Должность</t>
  </si>
  <si>
    <t>Ученое звание</t>
  </si>
  <si>
    <t>Ученая степень</t>
  </si>
  <si>
    <t>Кандидат</t>
  </si>
  <si>
    <t>Доктор</t>
  </si>
  <si>
    <t>Нет</t>
  </si>
  <si>
    <t>Северные</t>
  </si>
  <si>
    <t>Районные</t>
  </si>
  <si>
    <t>Мониторинг</t>
  </si>
  <si>
    <t>Пройден</t>
  </si>
  <si>
    <t>Не пройден</t>
  </si>
  <si>
    <t>Принят менее года назад</t>
  </si>
  <si>
    <t>Научные сотрудники</t>
  </si>
  <si>
    <t>нет</t>
  </si>
  <si>
    <t>Стимулирующая</t>
  </si>
  <si>
    <t>Стимулирующая выплата</t>
  </si>
  <si>
    <t>Коэффициент за квалификационную категорию</t>
  </si>
  <si>
    <t>Межотраслевые специалисты</t>
  </si>
  <si>
    <t>Библиотекарь</t>
  </si>
  <si>
    <t>Библиотекарь 2 категории</t>
  </si>
  <si>
    <t>Библиотекарь 1 категории</t>
  </si>
  <si>
    <t>Служащие</t>
  </si>
  <si>
    <t>Рабочие</t>
  </si>
  <si>
    <t>Рабочий 7 разряда</t>
  </si>
  <si>
    <t>Профессорско-преподавательский состав</t>
  </si>
  <si>
    <t>Заведование учебным, методическим кабинетом</t>
  </si>
  <si>
    <t>да</t>
  </si>
  <si>
    <t>Руководство методическими объединениями</t>
  </si>
  <si>
    <t>Выполнение обязанностей куратора группы</t>
  </si>
  <si>
    <t>Проверка тетрадей для преподавателей математики, иностранных языков</t>
  </si>
  <si>
    <t>Прочие педагогические работники</t>
  </si>
  <si>
    <t>Преподаватель СПО высшей категории</t>
  </si>
  <si>
    <t>Преподаватель СПО первой категории</t>
  </si>
  <si>
    <t>Преподаватель СПО без категории</t>
  </si>
  <si>
    <t xml:space="preserve">Заработная плата в месяц </t>
  </si>
  <si>
    <t>Директор центра коллективного пользования</t>
  </si>
  <si>
    <t>Заместитель директора медицинского колледжа</t>
  </si>
  <si>
    <t>Начальник отдела кадров обучающихся</t>
  </si>
  <si>
    <t>Начальник международного отдела</t>
  </si>
  <si>
    <t>Начальник отдела по социальной поддержке обучающихся</t>
  </si>
  <si>
    <t>Заведующий сектором по обеспечению круглосуточного контроля систем жизнеобеспечения</t>
  </si>
  <si>
    <t>Наименование должностей</t>
  </si>
  <si>
    <t>Руководитель отдела сопровождения мероприятий</t>
  </si>
  <si>
    <t>Начальник отдела образовательных программ</t>
  </si>
  <si>
    <t>Руководитель службы противопожарной профилактики и охраны труда</t>
  </si>
  <si>
    <t>Начальник отдела технической эксплуатации и обслуживания</t>
  </si>
  <si>
    <t>Начальник научного отдела</t>
  </si>
  <si>
    <t>Начальник административно-хозяйственного отдела</t>
  </si>
  <si>
    <t>Начальник договорного отдела</t>
  </si>
  <si>
    <t>Начальник отдела организации закупок</t>
  </si>
  <si>
    <t>Начальник отдела по реализации цифровых проектов</t>
  </si>
  <si>
    <t>Начальник отдела организационно-массовой работы</t>
  </si>
  <si>
    <t>Начальник отдела по спортивно-массовой работе</t>
  </si>
  <si>
    <t>Начальник отдела молодежных инициатив</t>
  </si>
  <si>
    <t>Советник при ректорате</t>
  </si>
  <si>
    <t>Директор Дирекции программы "Приоритет-2030"</t>
  </si>
  <si>
    <t>Директор симуляционно-тренингового аккредитационного центра</t>
  </si>
  <si>
    <t>Главный технолог</t>
  </si>
  <si>
    <t>Размер оклада (должностного оклада) рублей</t>
  </si>
  <si>
    <t xml:space="preserve">Помощник ректора </t>
  </si>
  <si>
    <t>Начальник медиацентра</t>
  </si>
  <si>
    <t>Начальник отдела лицензирования аккредитации и методического сопровождения</t>
  </si>
  <si>
    <t xml:space="preserve">Руководители структурных подразделений </t>
  </si>
  <si>
    <t>Должностной оклад</t>
  </si>
  <si>
    <t>Выполнена 1 часть мониторнга</t>
  </si>
  <si>
    <t>Выполнена 2 часть мониторнга</t>
  </si>
  <si>
    <t>Мониторинг выполнен в полном</t>
  </si>
  <si>
    <t>Принят на работу менее года назад</t>
  </si>
  <si>
    <t>Архивариус</t>
  </si>
  <si>
    <t>Дежурный по залу</t>
  </si>
  <si>
    <t>Делопроизводитель</t>
  </si>
  <si>
    <t>Кассир</t>
  </si>
  <si>
    <t>Комендант</t>
  </si>
  <si>
    <t>Диспетчер образовательного учреждения</t>
  </si>
  <si>
    <t>Рабочий 8 разряда</t>
  </si>
  <si>
    <t>Заработная плата (всего) с учетом МРОТ с 01.01.2024</t>
  </si>
  <si>
    <t>Инспектор по учету</t>
  </si>
  <si>
    <t>Администратор</t>
  </si>
  <si>
    <t>Инспектор по кадрам</t>
  </si>
  <si>
    <t>Лаборант</t>
  </si>
  <si>
    <t>Специалист по работе с молодежью</t>
  </si>
  <si>
    <t>Техник</t>
  </si>
  <si>
    <t>Механик</t>
  </si>
  <si>
    <t>Аналитик</t>
  </si>
  <si>
    <t>Бухгалтер</t>
  </si>
  <si>
    <t>Документовед</t>
  </si>
  <si>
    <t>Инженер</t>
  </si>
  <si>
    <t>Инженер по качеству</t>
  </si>
  <si>
    <t xml:space="preserve">Инженер по охране окружающей среды (эколог) </t>
  </si>
  <si>
    <t xml:space="preserve">Инженер по патентной и изобретательской работе </t>
  </si>
  <si>
    <t xml:space="preserve">Инженер по ремонту </t>
  </si>
  <si>
    <t xml:space="preserve">Переводчик </t>
  </si>
  <si>
    <t xml:space="preserve">Профконсультант </t>
  </si>
  <si>
    <t xml:space="preserve">Психолог </t>
  </si>
  <si>
    <t xml:space="preserve">Специалист по защите информации </t>
  </si>
  <si>
    <t>Специалист по связям с общественностью</t>
  </si>
  <si>
    <t>Юрисконсульт</t>
  </si>
  <si>
    <t>Инженер-энергетик</t>
  </si>
  <si>
    <t>Документовед 2 категории</t>
  </si>
  <si>
    <t>Инженер 2 категории</t>
  </si>
  <si>
    <t>Инженер по качеству 2 категории</t>
  </si>
  <si>
    <t>Инженер по ремонту 2 категории</t>
  </si>
  <si>
    <t>Инженер-программист 2 категории</t>
  </si>
  <si>
    <t>Инженер-энергетик 2 категории</t>
  </si>
  <si>
    <t>Переводчик  2 категории</t>
  </si>
  <si>
    <t>Профконсультант 2 категории</t>
  </si>
  <si>
    <t>Юрисконсульт 2 категории</t>
  </si>
  <si>
    <t>Документовед 1 категории</t>
  </si>
  <si>
    <t>Инженер 1 категории</t>
  </si>
  <si>
    <t>Инженер по качеству 1 категории</t>
  </si>
  <si>
    <t>Инженер по ремонту 1 категории</t>
  </si>
  <si>
    <t>Инженер-программист 1 категории</t>
  </si>
  <si>
    <t>Инженер-энергетик 1 категории</t>
  </si>
  <si>
    <t>Переводчик  1 категории</t>
  </si>
  <si>
    <t>Профконсультант 1 категории</t>
  </si>
  <si>
    <t>Юрисконсульт 1 категории</t>
  </si>
  <si>
    <t>Художник по свету</t>
  </si>
  <si>
    <t>Звукооператор</t>
  </si>
  <si>
    <t>Художник-постановщик</t>
  </si>
  <si>
    <t>Монтажер</t>
  </si>
  <si>
    <t>Художник по свету 2 категории</t>
  </si>
  <si>
    <t>Звукооператор 2 категории</t>
  </si>
  <si>
    <t>Художник-постановщик 2 категории</t>
  </si>
  <si>
    <t>Монтажер 2 категории</t>
  </si>
  <si>
    <t>Художник по свету 1 категории</t>
  </si>
  <si>
    <t>Звукооператор 1 категории</t>
  </si>
  <si>
    <t>Художник-постановщик 1 категории</t>
  </si>
  <si>
    <t>Монтажер 1 категории</t>
  </si>
  <si>
    <t xml:space="preserve">Режиссер массовых представлений </t>
  </si>
  <si>
    <t>Режиссер</t>
  </si>
  <si>
    <t>Режиссер массовых представлений 2 категории</t>
  </si>
  <si>
    <t>Режиссер 2 категории</t>
  </si>
  <si>
    <t>Режиссер массовых представлений 1 категории</t>
  </si>
  <si>
    <t>Режиссер 1 категории</t>
  </si>
  <si>
    <t>Медицинская сестра</t>
  </si>
  <si>
    <t>Специалист по учебно-методической работе</t>
  </si>
  <si>
    <t xml:space="preserve">Учебный мастер </t>
  </si>
  <si>
    <t>Специалист по учебно-методической работе 2 категории</t>
  </si>
  <si>
    <t>Учебный мастер 2 категории</t>
  </si>
  <si>
    <t>Специалист по учебно-методической работе 1 категории</t>
  </si>
  <si>
    <t>Тьютор</t>
  </si>
  <si>
    <t xml:space="preserve">Учебный мастер 1 категории </t>
  </si>
  <si>
    <t>Выпускающий редактор</t>
  </si>
  <si>
    <t>Редактор 2 категории</t>
  </si>
  <si>
    <t>Инструктор по спорту</t>
  </si>
  <si>
    <t>Хореограф</t>
  </si>
  <si>
    <t xml:space="preserve">Тренер </t>
  </si>
  <si>
    <t>Аналитик по спорту</t>
  </si>
  <si>
    <t>Экономист</t>
  </si>
  <si>
    <t>Экономист 1 категории</t>
  </si>
  <si>
    <t>Экономист 2 категории</t>
  </si>
  <si>
    <t xml:space="preserve">Эксперт </t>
  </si>
  <si>
    <t>Эксперт 1 категории</t>
  </si>
  <si>
    <t>Эксперт 2 категории</t>
  </si>
  <si>
    <t>Младший специалист по охране труда</t>
  </si>
  <si>
    <t>Специалист по охране труда</t>
  </si>
  <si>
    <t>Специалист по закупкам</t>
  </si>
  <si>
    <t>Специалист по персоналу</t>
  </si>
  <si>
    <t>Специалист по оценке и аттестации персонала</t>
  </si>
  <si>
    <t>Хранитель музейных предметов</t>
  </si>
  <si>
    <t>Хранитель музейных предметов 2 категории</t>
  </si>
  <si>
    <t>Хранитель музейных предметов 1 категории</t>
  </si>
  <si>
    <t>Специалист по пожарной профилактике</t>
  </si>
  <si>
    <t>Инженер по эксплуатации теплотехнического оборудования</t>
  </si>
  <si>
    <t>Инженер по эксплуатации оборудования</t>
  </si>
  <si>
    <t>Инженер по пожарной безопасности</t>
  </si>
  <si>
    <t>Инженер по вентиляции</t>
  </si>
  <si>
    <t>Инженер по вентиляции 2 категории</t>
  </si>
  <si>
    <t>Инженер по вентиляции 1 категории</t>
  </si>
  <si>
    <t>Начальник Управления общественных связей и информационно-издательской деятельности</t>
  </si>
  <si>
    <t>Руководитель Регионального ресурсного центра повышения уровня финансовой грамотности населения ХМАО-Югры</t>
  </si>
  <si>
    <t>Директор Центра развития цифровых компетенций, дополнительного и онлайн-образования</t>
  </si>
  <si>
    <t>Директор Регионального модельного центра дополнительного образования детей Ханты-Мансийского автономного округа-Югры</t>
  </si>
  <si>
    <t>Начальник Управления имущества и материально-технического обеспечения</t>
  </si>
  <si>
    <t>Начальник Управления информатизации</t>
  </si>
  <si>
    <t>Педагог-психолог</t>
  </si>
  <si>
    <t>Водитель 4 разряда</t>
  </si>
  <si>
    <t>Водитель 5 разряда</t>
  </si>
  <si>
    <t>оклад</t>
  </si>
  <si>
    <t>Преподаватели СПО</t>
  </si>
  <si>
    <t>по факту нагрузки</t>
  </si>
  <si>
    <t>за 1 обьединение</t>
  </si>
  <si>
    <t>за 1 каб</t>
  </si>
  <si>
    <t>Руководство методическими объединениями
1100 руб за 1 объединение</t>
  </si>
  <si>
    <t>Педагог-организатор</t>
  </si>
  <si>
    <t>Заработная плата на руки</t>
  </si>
  <si>
    <t>Начальник отдела по работе с персоналом</t>
  </si>
  <si>
    <t>Начальник правового отдела</t>
  </si>
  <si>
    <t>Руководитель библиотечно-информационного центра</t>
  </si>
  <si>
    <t>Заместитель руководителя управления</t>
  </si>
  <si>
    <t>Персональная доплата к окладу</t>
  </si>
  <si>
    <t>НБ</t>
  </si>
  <si>
    <t>Заведующий отделом библиотечных технологий и социокультурных коммуникаций Библиотечно-инофрмационного центра СурГУ</t>
  </si>
  <si>
    <t>Заведующий отделом комплектования и научной обработки документов Библиотечно-инофрмационного центра СурГУ</t>
  </si>
  <si>
    <t>Заведующий отделом обслуживания и хранения фондов Библиотечно-инофрмационного центра СурГУ</t>
  </si>
  <si>
    <t>Заведующий отделом сопровождения исследовательской деятельности Библиотечно-инофрмационного центра СурГУ</t>
  </si>
  <si>
    <t>Статус</t>
  </si>
  <si>
    <t>Внутреннее совместительство</t>
  </si>
  <si>
    <t>Внешнее совместительство</t>
  </si>
  <si>
    <t>Основное место работы</t>
  </si>
  <si>
    <t>книги по НСОТ</t>
  </si>
  <si>
    <t>Доплаты к должностному окладу</t>
  </si>
  <si>
    <t>Бухгалтер 2 категории</t>
  </si>
  <si>
    <t>Бухгалтер 1 категории</t>
  </si>
  <si>
    <t>Совмещение</t>
  </si>
  <si>
    <t>Начальник финансово-экономического управления</t>
  </si>
  <si>
    <t>Главный аналитик</t>
  </si>
  <si>
    <t>Главный специалист по защите информации</t>
  </si>
  <si>
    <t>Старший специалист по закупкам</t>
  </si>
  <si>
    <t>Художник по свету высшей категории</t>
  </si>
  <si>
    <t>Художник-постановщик высшей категории</t>
  </si>
  <si>
    <t xml:space="preserve">Заведующий отделением института среднего медицинского образования </t>
  </si>
  <si>
    <t>Мониторинг выполнен</t>
  </si>
  <si>
    <t>Техник 2 категории</t>
  </si>
  <si>
    <t>Техник 1 категории</t>
  </si>
  <si>
    <t>коэф.за квалиф.</t>
  </si>
  <si>
    <t>книги</t>
  </si>
  <si>
    <t>23/2</t>
  </si>
  <si>
    <t xml:space="preserve">Проверка тетрадей для преподавателей математики, иностранных языков
</t>
  </si>
  <si>
    <t>Количество часов в месяц</t>
  </si>
  <si>
    <t>Ежемесячная доплата за ученую степень</t>
  </si>
  <si>
    <t>Ежемесячная доплата на обеспечение книгоиздательской продукцией и периодическими изданиями</t>
  </si>
  <si>
    <t>Иные выплаты</t>
  </si>
  <si>
    <t>Ежемесячная доплата на обеспечение книгоиздательской продукцией и периодическими изданиями* (платится по основному месту работы)</t>
  </si>
  <si>
    <t>Компенсационные выплаты</t>
  </si>
  <si>
    <t>Стимулирующие выплаты</t>
  </si>
  <si>
    <t>Выплата за качество выполняемой работы 
(% от должностного оклада)</t>
  </si>
  <si>
    <t>Выплата за интенсивность и высокие результаты работы 
(в абсолютном размере)</t>
  </si>
  <si>
    <t>Выплаты за интенсивность и высокие результаты работы
(% от должностного оклада)</t>
  </si>
  <si>
    <t>Выплата за качество выполняемой работы 
(в абсолютном размере)</t>
  </si>
  <si>
    <r>
      <t xml:space="preserve">Заведование учебным, методическим кабинетом
</t>
    </r>
    <r>
      <rPr>
        <b/>
        <sz val="11"/>
        <color rgb="FF0000FF"/>
        <rFont val="Times New Roman"/>
        <family val="1"/>
        <charset val="204"/>
      </rPr>
      <t>(УКАЗАТЬ НОМЕР КАБИНЕТА)</t>
    </r>
  </si>
  <si>
    <t>Выплата за качество выолняемой работы
(МОНИТОРИНГ) 
(% от должностного оклада)</t>
  </si>
  <si>
    <t>Выплата за интенсивность и высокие результаты работы
(% от должностного оклада)</t>
  </si>
  <si>
    <t>Заместитель начальника управления</t>
  </si>
  <si>
    <t>Инженер по охране окружающей среды (эколог) 2 категории</t>
  </si>
  <si>
    <t>Инженер по патентной и изобретательской работе 2 категории</t>
  </si>
  <si>
    <t>Инженер-программист</t>
  </si>
  <si>
    <t>Инженер-электроник</t>
  </si>
  <si>
    <t>Специалист гражданской обороны</t>
  </si>
  <si>
    <t>Инженер КИПиА</t>
  </si>
  <si>
    <t>Инженер по эксплуатации лифтового оборудования</t>
  </si>
  <si>
    <t>Психолог 1 категории</t>
  </si>
  <si>
    <t>Оператор диспетчерской движения и погрузочно-разгрузочных работ</t>
  </si>
  <si>
    <r>
      <t>Архивист</t>
    </r>
    <r>
      <rPr>
        <b/>
        <sz val="10"/>
        <rFont val="Open Sans"/>
        <charset val="204"/>
      </rPr>
      <t xml:space="preserve"> </t>
    </r>
  </si>
  <si>
    <r>
      <t>Архивист 1 категории</t>
    </r>
    <r>
      <rPr>
        <b/>
        <sz val="10"/>
        <rFont val="Open Sans"/>
        <charset val="204"/>
      </rPr>
      <t xml:space="preserve"> </t>
    </r>
  </si>
  <si>
    <r>
      <t>Архивист 2 категории</t>
    </r>
    <r>
      <rPr>
        <b/>
        <sz val="10"/>
        <rFont val="Open Sans"/>
        <charset val="204"/>
      </rPr>
      <t xml:space="preserve"> </t>
    </r>
  </si>
  <si>
    <r>
      <t>Помощник режиссера</t>
    </r>
    <r>
      <rPr>
        <b/>
        <sz val="10"/>
        <rFont val="Open Sans"/>
        <charset val="204"/>
      </rPr>
      <t xml:space="preserve"> </t>
    </r>
  </si>
  <si>
    <r>
      <t>Помощник режиссера 1 категории</t>
    </r>
    <r>
      <rPr>
        <b/>
        <sz val="10"/>
        <rFont val="Open Sans"/>
        <charset val="204"/>
      </rPr>
      <t xml:space="preserve"> </t>
    </r>
  </si>
  <si>
    <r>
      <t>Помощник режиссера 2 категории</t>
    </r>
    <r>
      <rPr>
        <b/>
        <sz val="10"/>
        <rFont val="Open Sans"/>
        <charset val="204"/>
      </rPr>
      <t xml:space="preserve"> </t>
    </r>
  </si>
  <si>
    <r>
      <t>Редактор</t>
    </r>
    <r>
      <rPr>
        <b/>
        <sz val="10"/>
        <rFont val="Open Sans"/>
        <charset val="204"/>
      </rPr>
      <t xml:space="preserve"> </t>
    </r>
  </si>
  <si>
    <r>
      <t>Редактор 1 категории</t>
    </r>
    <r>
      <rPr>
        <b/>
        <sz val="10"/>
        <rFont val="Open Sans"/>
        <charset val="204"/>
      </rPr>
      <t xml:space="preserve"> </t>
    </r>
  </si>
  <si>
    <r>
      <t>Референт</t>
    </r>
    <r>
      <rPr>
        <b/>
        <sz val="10"/>
        <rFont val="Open Sans"/>
        <charset val="204"/>
      </rPr>
      <t xml:space="preserve"> </t>
    </r>
  </si>
  <si>
    <t>Расчет заработной платы по новой системе оплаты труда с 01.01.2025 г.</t>
  </si>
  <si>
    <t>Расчет заработной платы по новой системе оплаты труда с  01.01.2025 г.</t>
  </si>
  <si>
    <t>Заместитель директора РМЦ</t>
  </si>
  <si>
    <t>Социальный 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</si>
</sst>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  <numFmt numFmtId="168" formatCode="#,##0.0_ ;\-#,##0.0\ "/>
    <numFmt numFmtId="169" formatCode="_-* #,##0.00\ _₽_-;\-* #,##0.00\ _₽_-;_-* &quot;-&quot;?\ _₽_-;_-@_-"/>
    <numFmt numFmtId="170" formatCode="0.0%"/>
    <numFmt numFmtId="171" formatCode="#,##0.0"/>
  </numFmts>
  <fonts count="62" x14ac:knownFonts="1">
    <font>
      <sz val="10"/>
      <color theme="1"/>
      <name val="Arial Cyr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theme="1"/>
      <name val="Arial Cyr"/>
      <family val="2"/>
      <charset val="204"/>
    </font>
    <font>
      <b/>
      <sz val="9"/>
      <color rgb="FF002060"/>
      <name val="Times New Roman"/>
      <family val="1"/>
      <charset val="204"/>
    </font>
    <font>
      <sz val="10"/>
      <color rgb="FF000000"/>
      <name val="Open Sans"/>
      <charset val="204"/>
    </font>
    <font>
      <sz val="10"/>
      <color theme="1"/>
      <name val="Open Sans"/>
      <charset val="204"/>
    </font>
    <font>
      <sz val="8"/>
      <color rgb="FF000000"/>
      <name val="Open Sans"/>
      <charset val="204"/>
    </font>
    <font>
      <sz val="10"/>
      <name val="Open Sans"/>
      <charset val="204"/>
    </font>
    <font>
      <b/>
      <sz val="12"/>
      <name val="Times New Roman"/>
      <family val="1"/>
      <charset val="204"/>
    </font>
    <font>
      <b/>
      <sz val="10"/>
      <color theme="1"/>
      <name val="Arial Cyr"/>
      <charset val="204"/>
    </font>
    <font>
      <sz val="12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Arial Cyr"/>
      <family val="2"/>
      <charset val="204"/>
    </font>
    <font>
      <sz val="10"/>
      <name val="Arial Cyr"/>
      <family val="2"/>
      <charset val="204"/>
    </font>
    <font>
      <b/>
      <sz val="8"/>
      <color rgb="FF0000FF"/>
      <name val="Open Sans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Arial Cyr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sz val="10"/>
      <color rgb="FF0000FF"/>
      <name val="Arial Cyr"/>
      <family val="2"/>
      <charset val="204"/>
    </font>
    <font>
      <b/>
      <sz val="9"/>
      <color theme="1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Open Sans"/>
      <charset val="204"/>
    </font>
    <font>
      <b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1"/>
      <color theme="1"/>
      <name val="Open Sans"/>
      <charset val="204"/>
    </font>
    <font>
      <sz val="8"/>
      <color rgb="FFFF0000"/>
      <name val="Open Sans"/>
      <charset val="204"/>
    </font>
    <font>
      <b/>
      <sz val="10"/>
      <name val="Arial Cyr"/>
      <family val="2"/>
      <charset val="204"/>
    </font>
    <font>
      <sz val="8"/>
      <name val="Open Sans"/>
      <charset val="204"/>
    </font>
    <font>
      <b/>
      <sz val="11"/>
      <name val="Calibri"/>
      <family val="2"/>
      <charset val="204"/>
      <scheme val="minor"/>
    </font>
    <font>
      <sz val="9"/>
      <color rgb="FF000000"/>
      <name val="Open Sans"/>
      <charset val="204"/>
    </font>
    <font>
      <b/>
      <sz val="8"/>
      <name val="Open Sans"/>
      <charset val="204"/>
    </font>
    <font>
      <b/>
      <sz val="10"/>
      <name val="Open Sans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gradientFill degree="90">
        <stop position="0">
          <color theme="2" tint="-9.8025452436902985E-2"/>
        </stop>
        <stop position="1">
          <color theme="0"/>
        </stop>
      </gradientFill>
    </fill>
    <fill>
      <patternFill patternType="solid">
        <fgColor theme="7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275">
    <xf numFmtId="0" fontId="0" fillId="0" borderId="0" xfId="0"/>
    <xf numFmtId="0" fontId="14" fillId="0" borderId="3" xfId="0" applyFont="1" applyFill="1" applyBorder="1"/>
    <xf numFmtId="0" fontId="14" fillId="0" borderId="0" xfId="0" applyFont="1" applyFill="1" applyBorder="1"/>
    <xf numFmtId="0" fontId="0" fillId="0" borderId="0" xfId="0" applyBorder="1"/>
    <xf numFmtId="0" fontId="14" fillId="0" borderId="3" xfId="0" applyFont="1" applyFill="1" applyBorder="1" applyAlignment="1">
      <alignment horizontal="left" vertical="center"/>
    </xf>
    <xf numFmtId="0" fontId="0" fillId="0" borderId="3" xfId="0" applyBorder="1"/>
    <xf numFmtId="0" fontId="16" fillId="0" borderId="0" xfId="0" applyFont="1"/>
    <xf numFmtId="0" fontId="0" fillId="0" borderId="3" xfId="0" applyFill="1" applyBorder="1"/>
    <xf numFmtId="9" fontId="0" fillId="0" borderId="3" xfId="0" applyNumberFormat="1" applyFill="1" applyBorder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9" xfId="0" applyBorder="1"/>
    <xf numFmtId="0" fontId="0" fillId="0" borderId="11" xfId="0" applyBorder="1"/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Border="1"/>
    <xf numFmtId="0" fontId="14" fillId="0" borderId="0" xfId="0" applyFont="1" applyFill="1" applyBorder="1" applyAlignment="1">
      <alignment vertical="center" wrapText="1"/>
    </xf>
    <xf numFmtId="167" fontId="14" fillId="0" borderId="0" xfId="0" applyNumberFormat="1" applyFont="1" applyFill="1" applyBorder="1" applyAlignment="1">
      <alignment vertical="center" wrapText="1"/>
    </xf>
    <xf numFmtId="0" fontId="23" fillId="0" borderId="3" xfId="0" applyFont="1" applyBorder="1"/>
    <xf numFmtId="0" fontId="23" fillId="0" borderId="3" xfId="0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justify" vertical="center" wrapText="1"/>
    </xf>
    <xf numFmtId="9" fontId="7" fillId="0" borderId="3" xfId="6" applyFont="1" applyFill="1" applyBorder="1" applyAlignment="1">
      <alignment horizontal="center"/>
    </xf>
    <xf numFmtId="169" fontId="17" fillId="0" borderId="0" xfId="0" applyNumberFormat="1" applyFont="1"/>
    <xf numFmtId="0" fontId="21" fillId="0" borderId="3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9" fontId="0" fillId="0" borderId="9" xfId="0" applyNumberFormat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4" fontId="27" fillId="0" borderId="3" xfId="0" applyNumberFormat="1" applyFont="1" applyBorder="1" applyAlignment="1">
      <alignment horizontal="center" vertical="center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2" fontId="26" fillId="0" borderId="5" xfId="7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7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" fillId="0" borderId="0" xfId="1" applyFont="1" applyFill="1" applyBorder="1" applyAlignment="1" applyProtection="1">
      <alignment vertical="center" wrapText="1"/>
      <protection locked="0"/>
    </xf>
    <xf numFmtId="1" fontId="14" fillId="0" borderId="5" xfId="7" applyNumberFormat="1" applyFont="1" applyFill="1" applyBorder="1" applyAlignment="1" applyProtection="1">
      <alignment horizontal="center" vertical="center"/>
      <protection locked="0"/>
    </xf>
    <xf numFmtId="165" fontId="26" fillId="0" borderId="5" xfId="7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9" fontId="26" fillId="0" borderId="5" xfId="6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8" fontId="14" fillId="0" borderId="5" xfId="7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Protection="1">
      <protection locked="0"/>
    </xf>
    <xf numFmtId="0" fontId="17" fillId="0" borderId="0" xfId="0" applyFont="1" applyBorder="1" applyProtection="1">
      <protection locked="0"/>
    </xf>
    <xf numFmtId="167" fontId="14" fillId="0" borderId="0" xfId="0" applyNumberFormat="1" applyFont="1" applyFill="1" applyBorder="1" applyAlignment="1" applyProtection="1">
      <alignment vertical="center" wrapText="1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9" fontId="30" fillId="0" borderId="5" xfId="6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4" fontId="15" fillId="0" borderId="5" xfId="0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Border="1" applyAlignment="1" applyProtection="1">
      <alignment horizontal="center" vertical="center"/>
    </xf>
    <xf numFmtId="0" fontId="34" fillId="0" borderId="0" xfId="0" applyFont="1" applyFill="1"/>
    <xf numFmtId="0" fontId="35" fillId="0" borderId="20" xfId="0" applyFont="1" applyBorder="1" applyAlignment="1">
      <alignment horizontal="center" vertical="center" wrapText="1"/>
    </xf>
    <xf numFmtId="0" fontId="0" fillId="0" borderId="7" xfId="0" applyBorder="1"/>
    <xf numFmtId="0" fontId="36" fillId="0" borderId="6" xfId="2" applyFont="1" applyFill="1" applyBorder="1" applyAlignment="1">
      <alignment horizontal="center" vertical="center"/>
    </xf>
    <xf numFmtId="0" fontId="34" fillId="0" borderId="8" xfId="0" applyFont="1" applyFill="1" applyBorder="1"/>
    <xf numFmtId="0" fontId="34" fillId="0" borderId="10" xfId="0" applyFont="1" applyFill="1" applyBorder="1"/>
    <xf numFmtId="9" fontId="7" fillId="0" borderId="9" xfId="6" applyFont="1" applyBorder="1"/>
    <xf numFmtId="4" fontId="0" fillId="0" borderId="0" xfId="0" applyNumberFormat="1" applyProtection="1">
      <protection locked="0"/>
    </xf>
    <xf numFmtId="0" fontId="2" fillId="0" borderId="5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9" fontId="14" fillId="0" borderId="5" xfId="6" applyFont="1" applyFill="1" applyBorder="1" applyAlignment="1" applyProtection="1">
      <alignment horizontal="center" vertical="center"/>
    </xf>
    <xf numFmtId="168" fontId="14" fillId="0" borderId="5" xfId="7" applyNumberFormat="1" applyFont="1" applyFill="1" applyBorder="1" applyAlignment="1" applyProtection="1">
      <alignment horizontal="center" vertical="center"/>
    </xf>
    <xf numFmtId="0" fontId="37" fillId="0" borderId="3" xfId="0" applyFont="1" applyFill="1" applyBorder="1"/>
    <xf numFmtId="0" fontId="32" fillId="0" borderId="5" xfId="0" applyFont="1" applyBorder="1" applyAlignment="1" applyProtection="1">
      <alignment horizontal="center" vertical="center"/>
    </xf>
    <xf numFmtId="168" fontId="2" fillId="0" borderId="5" xfId="7" applyNumberFormat="1" applyFont="1" applyFill="1" applyBorder="1" applyAlignment="1" applyProtection="1">
      <alignment horizontal="center" vertical="center"/>
    </xf>
    <xf numFmtId="9" fontId="32" fillId="0" borderId="5" xfId="6" applyFont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34" fillId="0" borderId="3" xfId="0" applyFont="1" applyFill="1" applyBorder="1"/>
    <xf numFmtId="1" fontId="14" fillId="0" borderId="5" xfId="7" applyNumberFormat="1" applyFont="1" applyFill="1" applyBorder="1" applyAlignment="1" applyProtection="1">
      <alignment horizontal="center" vertical="center"/>
    </xf>
    <xf numFmtId="166" fontId="14" fillId="0" borderId="5" xfId="7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8" fontId="12" fillId="0" borderId="5" xfId="7" applyNumberFormat="1" applyFont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4" fontId="11" fillId="0" borderId="5" xfId="0" applyNumberFormat="1" applyFont="1" applyBorder="1" applyAlignment="1" applyProtection="1">
      <alignment horizontal="center" vertical="center"/>
    </xf>
    <xf numFmtId="4" fontId="11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Border="1" applyProtection="1">
      <protection locked="0"/>
    </xf>
    <xf numFmtId="2" fontId="32" fillId="0" borderId="5" xfId="7" applyNumberFormat="1" applyFont="1" applyBorder="1" applyAlignment="1" applyProtection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6" xfId="2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0" fontId="34" fillId="0" borderId="11" xfId="0" applyFont="1" applyFill="1" applyBorder="1" applyAlignment="1">
      <alignment vertical="center"/>
    </xf>
    <xf numFmtId="9" fontId="34" fillId="0" borderId="7" xfId="0" applyNumberFormat="1" applyFont="1" applyFill="1" applyBorder="1" applyAlignment="1">
      <alignment horizontal="center" vertical="center"/>
    </xf>
    <xf numFmtId="9" fontId="34" fillId="0" borderId="9" xfId="0" applyNumberFormat="1" applyFont="1" applyFill="1" applyBorder="1" applyAlignment="1">
      <alignment horizontal="center" vertical="center"/>
    </xf>
    <xf numFmtId="9" fontId="34" fillId="0" borderId="11" xfId="0" applyNumberFormat="1" applyFont="1" applyFill="1" applyBorder="1" applyAlignment="1">
      <alignment horizontal="center" vertical="center"/>
    </xf>
    <xf numFmtId="9" fontId="34" fillId="0" borderId="7" xfId="6" applyFont="1" applyFill="1" applyBorder="1" applyAlignment="1">
      <alignment horizontal="center" vertical="center"/>
    </xf>
    <xf numFmtId="9" fontId="34" fillId="0" borderId="11" xfId="6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  <protection locked="0"/>
    </xf>
    <xf numFmtId="0" fontId="40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8" fillId="0" borderId="3" xfId="2" applyFill="1" applyBorder="1" applyAlignment="1">
      <alignment horizontal="center" vertical="center"/>
    </xf>
    <xf numFmtId="0" fontId="0" fillId="0" borderId="0" xfId="0" applyFill="1"/>
    <xf numFmtId="0" fontId="2" fillId="0" borderId="3" xfId="2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wrapText="1"/>
    </xf>
    <xf numFmtId="0" fontId="42" fillId="0" borderId="3" xfId="2" applyFont="1" applyFill="1" applyBorder="1" applyAlignment="1">
      <alignment horizontal="center" vertical="center"/>
    </xf>
    <xf numFmtId="9" fontId="34" fillId="0" borderId="3" xfId="6" applyFont="1" applyFill="1" applyBorder="1" applyAlignment="1">
      <alignment horizontal="center"/>
    </xf>
    <xf numFmtId="2" fontId="26" fillId="0" borderId="5" xfId="6" applyNumberFormat="1" applyFont="1" applyFill="1" applyBorder="1" applyAlignment="1" applyProtection="1">
      <alignment horizontal="center" vertical="center"/>
      <protection locked="0"/>
    </xf>
    <xf numFmtId="9" fontId="34" fillId="0" borderId="15" xfId="0" applyNumberFormat="1" applyFont="1" applyFill="1" applyBorder="1" applyAlignment="1">
      <alignment horizontal="center" vertical="center"/>
    </xf>
    <xf numFmtId="9" fontId="34" fillId="0" borderId="19" xfId="0" applyNumberFormat="1" applyFont="1" applyFill="1" applyBorder="1" applyAlignment="1">
      <alignment horizontal="center" vertical="center"/>
    </xf>
    <xf numFmtId="9" fontId="34" fillId="0" borderId="23" xfId="0" applyNumberFormat="1" applyFon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9" fontId="7" fillId="0" borderId="9" xfId="6" applyFont="1" applyBorder="1" applyAlignment="1">
      <alignment horizontal="center"/>
    </xf>
    <xf numFmtId="9" fontId="7" fillId="0" borderId="11" xfId="6" applyFont="1" applyBorder="1" applyAlignment="1">
      <alignment horizontal="center"/>
    </xf>
    <xf numFmtId="0" fontId="34" fillId="0" borderId="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4" fillId="0" borderId="8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0" fillId="0" borderId="19" xfId="0" applyBorder="1"/>
    <xf numFmtId="0" fontId="32" fillId="0" borderId="3" xfId="0" applyFont="1" applyBorder="1" applyAlignment="1">
      <alignment horizontal="left" vertical="center"/>
    </xf>
    <xf numFmtId="0" fontId="1" fillId="0" borderId="3" xfId="1" applyFont="1" applyFill="1" applyBorder="1" applyAlignment="1">
      <alignment vertical="center" wrapText="1"/>
    </xf>
    <xf numFmtId="0" fontId="31" fillId="0" borderId="3" xfId="1" applyFont="1" applyFill="1" applyBorder="1" applyAlignment="1">
      <alignment horizontal="center" vertical="center" wrapText="1"/>
    </xf>
    <xf numFmtId="2" fontId="30" fillId="0" borderId="5" xfId="6" applyNumberFormat="1" applyFont="1" applyBorder="1" applyAlignment="1" applyProtection="1">
      <alignment horizontal="center" vertical="center"/>
      <protection locked="0"/>
    </xf>
    <xf numFmtId="2" fontId="30" fillId="0" borderId="5" xfId="7" applyNumberFormat="1" applyFont="1" applyBorder="1" applyAlignment="1" applyProtection="1">
      <alignment horizontal="center" vertical="center"/>
      <protection locked="0"/>
    </xf>
    <xf numFmtId="9" fontId="0" fillId="0" borderId="7" xfId="0" applyNumberForma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/>
    <xf numFmtId="0" fontId="36" fillId="0" borderId="3" xfId="2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26" fillId="0" borderId="3" xfId="2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 wrapText="1"/>
    </xf>
    <xf numFmtId="9" fontId="29" fillId="0" borderId="5" xfId="6" applyFont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left" vertical="center" wrapText="1"/>
      <protection locked="0"/>
    </xf>
    <xf numFmtId="165" fontId="26" fillId="0" borderId="5" xfId="7" applyNumberFormat="1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</xf>
    <xf numFmtId="2" fontId="26" fillId="0" borderId="5" xfId="7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vertical="center" wrapText="1"/>
      <protection locked="0"/>
    </xf>
    <xf numFmtId="0" fontId="45" fillId="0" borderId="0" xfId="0" applyFont="1"/>
    <xf numFmtId="0" fontId="46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45" fillId="0" borderId="3" xfId="0" applyFont="1" applyBorder="1"/>
    <xf numFmtId="0" fontId="45" fillId="0" borderId="3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/>
    </xf>
    <xf numFmtId="0" fontId="45" fillId="0" borderId="0" xfId="0" applyFont="1" applyProtection="1">
      <protection locked="0"/>
    </xf>
    <xf numFmtId="0" fontId="48" fillId="0" borderId="13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45" fillId="0" borderId="8" xfId="0" applyFont="1" applyBorder="1"/>
    <xf numFmtId="0" fontId="45" fillId="0" borderId="9" xfId="0" applyFont="1" applyBorder="1" applyAlignment="1">
      <alignment horizontal="center" vertical="center"/>
    </xf>
    <xf numFmtId="10" fontId="45" fillId="0" borderId="0" xfId="6" applyNumberFormat="1" applyFont="1" applyProtection="1">
      <protection locked="0"/>
    </xf>
    <xf numFmtId="170" fontId="45" fillId="0" borderId="0" xfId="6" applyNumberFormat="1" applyFont="1" applyProtection="1">
      <protection locked="0"/>
    </xf>
    <xf numFmtId="165" fontId="45" fillId="0" borderId="0" xfId="7" applyFont="1" applyProtection="1">
      <protection locked="0"/>
    </xf>
    <xf numFmtId="164" fontId="45" fillId="0" borderId="0" xfId="0" applyNumberFormat="1" applyFont="1" applyProtection="1">
      <protection locked="0"/>
    </xf>
    <xf numFmtId="0" fontId="45" fillId="0" borderId="10" xfId="0" applyFont="1" applyBorder="1"/>
    <xf numFmtId="0" fontId="45" fillId="0" borderId="11" xfId="0" applyFont="1" applyBorder="1" applyAlignment="1">
      <alignment horizontal="center" vertical="center"/>
    </xf>
    <xf numFmtId="170" fontId="45" fillId="0" borderId="0" xfId="6" applyNumberFormat="1" applyFont="1"/>
    <xf numFmtId="0" fontId="45" fillId="0" borderId="17" xfId="0" applyFont="1" applyBorder="1" applyAlignment="1">
      <alignment horizontal="center" vertical="center"/>
    </xf>
    <xf numFmtId="164" fontId="45" fillId="0" borderId="0" xfId="0" applyNumberFormat="1" applyFont="1"/>
    <xf numFmtId="49" fontId="48" fillId="0" borderId="13" xfId="0" applyNumberFormat="1" applyFont="1" applyBorder="1" applyAlignment="1">
      <alignment horizontal="center" vertical="center" wrapText="1"/>
    </xf>
    <xf numFmtId="9" fontId="45" fillId="0" borderId="19" xfId="0" applyNumberFormat="1" applyFont="1" applyBorder="1" applyAlignment="1">
      <alignment horizontal="center" vertical="center"/>
    </xf>
    <xf numFmtId="9" fontId="45" fillId="0" borderId="9" xfId="0" applyNumberFormat="1" applyFont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9" fontId="45" fillId="0" borderId="9" xfId="0" applyNumberFormat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9" fontId="45" fillId="0" borderId="11" xfId="0" applyNumberFormat="1" applyFont="1" applyFill="1" applyBorder="1" applyAlignment="1">
      <alignment horizontal="center" vertical="center"/>
    </xf>
    <xf numFmtId="9" fontId="45" fillId="0" borderId="3" xfId="6" applyFont="1" applyBorder="1" applyAlignment="1">
      <alignment horizontal="center" vertical="center"/>
    </xf>
    <xf numFmtId="0" fontId="28" fillId="0" borderId="3" xfId="0" applyFont="1" applyFill="1" applyBorder="1"/>
    <xf numFmtId="0" fontId="45" fillId="0" borderId="0" xfId="0" applyFont="1" applyAlignment="1">
      <alignment horizontal="center" vertical="center"/>
    </xf>
    <xf numFmtId="0" fontId="45" fillId="0" borderId="3" xfId="0" applyFont="1" applyFill="1" applyBorder="1"/>
    <xf numFmtId="0" fontId="45" fillId="0" borderId="1" xfId="0" applyFont="1" applyFill="1" applyBorder="1"/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0" fillId="0" borderId="0" xfId="0" applyFont="1"/>
    <xf numFmtId="0" fontId="29" fillId="0" borderId="3" xfId="2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0" fillId="0" borderId="0" xfId="0" applyFont="1" applyFill="1"/>
    <xf numFmtId="0" fontId="52" fillId="0" borderId="3" xfId="0" applyFont="1" applyBorder="1" applyProtection="1">
      <protection locked="0"/>
    </xf>
    <xf numFmtId="0" fontId="53" fillId="0" borderId="3" xfId="0" applyFont="1" applyFill="1" applyBorder="1" applyAlignment="1">
      <alignment horizontal="left" vertical="center"/>
    </xf>
    <xf numFmtId="0" fontId="18" fillId="0" borderId="0" xfId="0" applyFont="1"/>
    <xf numFmtId="0" fontId="53" fillId="0" borderId="2" xfId="0" applyFont="1" applyFill="1" applyBorder="1" applyAlignment="1">
      <alignment horizontal="left" vertical="center"/>
    </xf>
    <xf numFmtId="3" fontId="43" fillId="0" borderId="2" xfId="0" applyNumberFormat="1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6" xfId="0" applyFont="1" applyBorder="1" applyAlignment="1">
      <alignment horizontal="center" vertical="center" wrapText="1"/>
    </xf>
    <xf numFmtId="0" fontId="56" fillId="0" borderId="8" xfId="0" applyFont="1" applyFill="1" applyBorder="1" applyAlignment="1">
      <alignment vertical="center" wrapText="1"/>
    </xf>
    <xf numFmtId="0" fontId="56" fillId="0" borderId="8" xfId="0" applyFont="1" applyFill="1" applyBorder="1" applyAlignment="1">
      <alignment wrapText="1"/>
    </xf>
    <xf numFmtId="0" fontId="56" fillId="0" borderId="10" xfId="0" applyFont="1" applyFill="1" applyBorder="1" applyAlignment="1">
      <alignment vertical="center" wrapText="1"/>
    </xf>
    <xf numFmtId="0" fontId="34" fillId="0" borderId="0" xfId="0" applyFont="1"/>
    <xf numFmtId="0" fontId="57" fillId="0" borderId="6" xfId="2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/>
    </xf>
    <xf numFmtId="3" fontId="20" fillId="6" borderId="3" xfId="0" applyNumberFormat="1" applyFont="1" applyFill="1" applyBorder="1" applyAlignment="1">
      <alignment horizontal="center" vertical="center" wrapText="1"/>
    </xf>
    <xf numFmtId="3" fontId="43" fillId="6" borderId="3" xfId="0" applyNumberFormat="1" applyFont="1" applyFill="1" applyBorder="1" applyAlignment="1">
      <alignment horizontal="center" vertical="center" wrapText="1"/>
    </xf>
    <xf numFmtId="3" fontId="20" fillId="6" borderId="2" xfId="0" applyNumberFormat="1" applyFont="1" applyFill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56" fillId="0" borderId="3" xfId="0" applyFont="1" applyFill="1" applyBorder="1" applyAlignment="1">
      <alignment vertical="center" wrapText="1"/>
    </xf>
    <xf numFmtId="171" fontId="14" fillId="0" borderId="5" xfId="6" applyNumberFormat="1" applyFont="1" applyFill="1" applyBorder="1" applyAlignment="1" applyProtection="1">
      <alignment horizontal="center" vertical="center"/>
      <protection locked="0"/>
    </xf>
    <xf numFmtId="1" fontId="26" fillId="0" borderId="5" xfId="6" applyNumberFormat="1" applyFont="1" applyFill="1" applyBorder="1" applyAlignment="1" applyProtection="1">
      <alignment horizontal="center" vertical="center"/>
      <protection locked="0"/>
    </xf>
    <xf numFmtId="0" fontId="61" fillId="0" borderId="3" xfId="1" applyFont="1" applyFill="1" applyBorder="1" applyAlignment="1" applyProtection="1">
      <alignment horizontal="center" vertical="center" wrapText="1"/>
      <protection locked="0"/>
    </xf>
    <xf numFmtId="3" fontId="23" fillId="7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3" fontId="58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 vertical="center" wrapText="1"/>
    </xf>
    <xf numFmtId="3" fontId="56" fillId="0" borderId="3" xfId="0" applyNumberFormat="1" applyFont="1" applyFill="1" applyBorder="1" applyAlignment="1">
      <alignment horizontal="center" vertical="center" wrapText="1"/>
    </xf>
    <xf numFmtId="3" fontId="54" fillId="0" borderId="3" xfId="0" applyNumberFormat="1" applyFont="1" applyFill="1" applyBorder="1" applyAlignment="1">
      <alignment horizontal="center" vertical="center" wrapText="1"/>
    </xf>
    <xf numFmtId="0" fontId="57" fillId="0" borderId="22" xfId="2" applyFont="1" applyFill="1" applyBorder="1" applyAlignment="1">
      <alignment horizontal="center" vertical="center"/>
    </xf>
    <xf numFmtId="0" fontId="57" fillId="0" borderId="12" xfId="2" applyFont="1" applyFill="1" applyBorder="1" applyAlignment="1">
      <alignment horizontal="center" vertical="center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4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7" fillId="0" borderId="16" xfId="2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0" xfId="3" quotePrefix="1" applyBorder="1" applyAlignment="1" applyProtection="1">
      <alignment horizontal="left" vertical="center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38" fillId="0" borderId="22" xfId="2" applyFont="1" applyFill="1" applyBorder="1" applyAlignment="1">
      <alignment horizontal="center" vertical="center"/>
    </xf>
    <xf numFmtId="0" fontId="38" fillId="0" borderId="16" xfId="2" applyFont="1" applyFill="1" applyBorder="1" applyAlignment="1">
      <alignment horizontal="center" vertical="center"/>
    </xf>
    <xf numFmtId="0" fontId="38" fillId="0" borderId="12" xfId="2" applyFont="1" applyFill="1" applyBorder="1" applyAlignment="1">
      <alignment horizontal="center" vertical="center"/>
    </xf>
    <xf numFmtId="0" fontId="36" fillId="0" borderId="22" xfId="2" applyFont="1" applyFill="1" applyBorder="1" applyAlignment="1">
      <alignment horizontal="center" vertical="center"/>
    </xf>
    <xf numFmtId="0" fontId="36" fillId="0" borderId="12" xfId="2" applyFont="1" applyFill="1" applyBorder="1" applyAlignment="1">
      <alignment horizontal="center" vertical="center"/>
    </xf>
    <xf numFmtId="0" fontId="36" fillId="0" borderId="16" xfId="2" applyFont="1" applyFill="1" applyBorder="1" applyAlignment="1">
      <alignment horizontal="center" vertical="center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1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5" fillId="0" borderId="30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36" fillId="0" borderId="4" xfId="2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3" xfId="2" applyFont="1" applyFill="1" applyBorder="1" applyAlignment="1">
      <alignment horizontal="center" vertical="center"/>
    </xf>
    <xf numFmtId="0" fontId="51" fillId="0" borderId="31" xfId="0" applyFont="1" applyFill="1" applyBorder="1" applyAlignment="1">
      <alignment vertical="center" wrapText="1"/>
    </xf>
    <xf numFmtId="0" fontId="51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9" fontId="7" fillId="0" borderId="7" xfId="6" applyFont="1" applyBorder="1" applyAlignment="1">
      <alignment horizontal="center"/>
    </xf>
  </cellXfs>
  <cellStyles count="9">
    <cellStyle name="60% - Акцент1 2" xfId="1" xr:uid="{00000000-0005-0000-0000-000000000000}"/>
    <cellStyle name="Акцент2" xfId="2" builtinId="33"/>
    <cellStyle name="Акцент4 2" xfId="8" xr:uid="{00000000-0005-0000-0000-000002000000}"/>
    <cellStyle name="Гиперссылка" xfId="3" builtinId="8"/>
    <cellStyle name="Обычный" xfId="0" builtinId="0"/>
    <cellStyle name="Обычный 2" xfId="4" xr:uid="{00000000-0005-0000-0000-000005000000}"/>
    <cellStyle name="Обычный 5" xfId="5" xr:uid="{00000000-0005-0000-0000-000006000000}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216834</xdr:colOff>
      <xdr:row>5</xdr:row>
      <xdr:rowOff>70037</xdr:rowOff>
    </xdr:from>
    <xdr:to>
      <xdr:col>1</xdr:col>
      <xdr:colOff>224118</xdr:colOff>
      <xdr:row>9</xdr:row>
      <xdr:rowOff>2241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6834" y="8362390"/>
          <a:ext cx="2102784" cy="187082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847725</xdr:colOff>
      <xdr:row>5</xdr:row>
      <xdr:rowOff>136713</xdr:rowOff>
    </xdr:from>
    <xdr:to>
      <xdr:col>6</xdr:col>
      <xdr:colOff>394928</xdr:colOff>
      <xdr:row>9</xdr:row>
      <xdr:rowOff>1681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19675" y="2575113"/>
          <a:ext cx="1404578" cy="164614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717177</xdr:colOff>
      <xdr:row>6</xdr:row>
      <xdr:rowOff>19209</xdr:rowOff>
    </xdr:from>
    <xdr:to>
      <xdr:col>9</xdr:col>
      <xdr:colOff>843342</xdr:colOff>
      <xdr:row>17</xdr:row>
      <xdr:rowOff>160884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844118" y="2798268"/>
          <a:ext cx="2535430" cy="1900998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 результат</a:t>
          </a:r>
          <a:r>
            <a:rPr lang="ru-RU" sz="1400" b="1" i="1" baseline="0"/>
            <a:t> мониторинга</a:t>
          </a:r>
          <a:endParaRPr lang="ru-RU" sz="1400" b="1" i="1"/>
        </a:p>
      </xdr:txBody>
    </xdr:sp>
    <xdr:clientData/>
  </xdr:twoCellAnchor>
  <xdr:twoCellAnchor>
    <xdr:from>
      <xdr:col>3</xdr:col>
      <xdr:colOff>1120588</xdr:colOff>
      <xdr:row>6</xdr:row>
      <xdr:rowOff>63834</xdr:rowOff>
    </xdr:from>
    <xdr:to>
      <xdr:col>6</xdr:col>
      <xdr:colOff>285751</xdr:colOff>
      <xdr:row>17</xdr:row>
      <xdr:rowOff>122465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053853" y="2842893"/>
          <a:ext cx="1395133" cy="181795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122465</xdr:colOff>
      <xdr:row>5</xdr:row>
      <xdr:rowOff>65133</xdr:rowOff>
    </xdr:from>
    <xdr:to>
      <xdr:col>1</xdr:col>
      <xdr:colOff>421822</xdr:colOff>
      <xdr:row>17</xdr:row>
      <xdr:rowOff>68036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22465" y="2677704"/>
          <a:ext cx="2068286" cy="198954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784411</xdr:colOff>
      <xdr:row>5</xdr:row>
      <xdr:rowOff>100854</xdr:rowOff>
    </xdr:from>
    <xdr:to>
      <xdr:col>6</xdr:col>
      <xdr:colOff>168087</xdr:colOff>
      <xdr:row>13</xdr:row>
      <xdr:rowOff>78442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177117" y="2252383"/>
          <a:ext cx="1400735" cy="152400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212912</xdr:colOff>
      <xdr:row>5</xdr:row>
      <xdr:rowOff>100855</xdr:rowOff>
    </xdr:from>
    <xdr:to>
      <xdr:col>1</xdr:col>
      <xdr:colOff>235324</xdr:colOff>
      <xdr:row>13</xdr:row>
      <xdr:rowOff>33619</xdr:rowOff>
    </xdr:to>
    <xdr:sp macro="" textlink="">
      <xdr:nvSpPr>
        <xdr:cNvPr id="8" name="Выноска: стрелка вверх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12912" y="2442884"/>
          <a:ext cx="2117912" cy="147917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5</xdr:row>
      <xdr:rowOff>123264</xdr:rowOff>
    </xdr:from>
    <xdr:to>
      <xdr:col>1</xdr:col>
      <xdr:colOff>388284</xdr:colOff>
      <xdr:row>11</xdr:row>
      <xdr:rowOff>198903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8441" y="6813176"/>
          <a:ext cx="2102784" cy="139793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962025</xdr:colOff>
      <xdr:row>5</xdr:row>
      <xdr:rowOff>81643</xdr:rowOff>
    </xdr:from>
    <xdr:to>
      <xdr:col>6</xdr:col>
      <xdr:colOff>213632</xdr:colOff>
      <xdr:row>12</xdr:row>
      <xdr:rowOff>13607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3254C68E-D879-4A1E-AB6A-8FE795EA02C2}"/>
            </a:ext>
          </a:extLst>
        </xdr:cNvPr>
        <xdr:cNvSpPr/>
      </xdr:nvSpPr>
      <xdr:spPr>
        <a:xfrm>
          <a:off x="5048250" y="2891518"/>
          <a:ext cx="1613807" cy="143691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346983</xdr:colOff>
      <xdr:row>6</xdr:row>
      <xdr:rowOff>64636</xdr:rowOff>
    </xdr:from>
    <xdr:to>
      <xdr:col>20</xdr:col>
      <xdr:colOff>136072</xdr:colOff>
      <xdr:row>13</xdr:row>
      <xdr:rowOff>149678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8580554" y="4092350"/>
          <a:ext cx="2564947" cy="194922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 результат</a:t>
          </a:r>
          <a:r>
            <a:rPr lang="ru-RU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мониторинга </a:t>
          </a:r>
          <a:endParaRPr lang="ru-RU" sz="1400">
            <a:effectLst/>
          </a:endParaRPr>
        </a:p>
      </xdr:txBody>
    </xdr:sp>
    <xdr:clientData/>
  </xdr:twoCellAnchor>
  <xdr:twoCellAnchor>
    <xdr:from>
      <xdr:col>1</xdr:col>
      <xdr:colOff>585106</xdr:colOff>
      <xdr:row>5</xdr:row>
      <xdr:rowOff>136072</xdr:rowOff>
    </xdr:from>
    <xdr:to>
      <xdr:col>3</xdr:col>
      <xdr:colOff>830035</xdr:colOff>
      <xdr:row>13</xdr:row>
      <xdr:rowOff>27215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884713" y="3918858"/>
          <a:ext cx="2775858" cy="200025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108857</xdr:colOff>
      <xdr:row>5</xdr:row>
      <xdr:rowOff>163286</xdr:rowOff>
    </xdr:from>
    <xdr:to>
      <xdr:col>0</xdr:col>
      <xdr:colOff>2211641</xdr:colOff>
      <xdr:row>13</xdr:row>
      <xdr:rowOff>37219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8857" y="3946072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8</xdr:col>
      <xdr:colOff>0</xdr:colOff>
      <xdr:row>5</xdr:row>
      <xdr:rowOff>190498</xdr:rowOff>
    </xdr:from>
    <xdr:to>
      <xdr:col>9</xdr:col>
      <xdr:colOff>911679</xdr:colOff>
      <xdr:row>13</xdr:row>
      <xdr:rowOff>117358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D11D5893-92AF-41FA-B0F9-F368F566F246}"/>
            </a:ext>
          </a:extLst>
        </xdr:cNvPr>
        <xdr:cNvSpPr/>
      </xdr:nvSpPr>
      <xdr:spPr>
        <a:xfrm>
          <a:off x="11688536" y="3973284"/>
          <a:ext cx="2585357" cy="2035967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</a:t>
          </a: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НОМЕР КАБИНЕТА</a:t>
          </a:r>
          <a:endParaRPr lang="ru-RU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874059</xdr:colOff>
      <xdr:row>6</xdr:row>
      <xdr:rowOff>11205</xdr:rowOff>
    </xdr:from>
    <xdr:to>
      <xdr:col>3</xdr:col>
      <xdr:colOff>313765</xdr:colOff>
      <xdr:row>17</xdr:row>
      <xdr:rowOff>100853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A0D7D45F-A7F8-4CC7-9D24-11A89C940948}"/>
            </a:ext>
          </a:extLst>
        </xdr:cNvPr>
        <xdr:cNvSpPr/>
      </xdr:nvSpPr>
      <xdr:spPr>
        <a:xfrm>
          <a:off x="3171265" y="2151529"/>
          <a:ext cx="1927412" cy="192741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414617</xdr:colOff>
      <xdr:row>5</xdr:row>
      <xdr:rowOff>156881</xdr:rowOff>
    </xdr:from>
    <xdr:to>
      <xdr:col>0</xdr:col>
      <xdr:colOff>1904999</xdr:colOff>
      <xdr:row>17</xdr:row>
      <xdr:rowOff>67236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5BCAB738-56F3-49C3-AF95-A978B210AFEE}"/>
            </a:ext>
          </a:extLst>
        </xdr:cNvPr>
        <xdr:cNvSpPr/>
      </xdr:nvSpPr>
      <xdr:spPr>
        <a:xfrm>
          <a:off x="414617" y="2106705"/>
          <a:ext cx="1490382" cy="193861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582706</xdr:colOff>
      <xdr:row>5</xdr:row>
      <xdr:rowOff>112059</xdr:rowOff>
    </xdr:from>
    <xdr:to>
      <xdr:col>0</xdr:col>
      <xdr:colOff>2028265</xdr:colOff>
      <xdr:row>17</xdr:row>
      <xdr:rowOff>22412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1622360F-7FD0-46C5-B5BB-697CE1A3694D}"/>
            </a:ext>
          </a:extLst>
        </xdr:cNvPr>
        <xdr:cNvSpPr/>
      </xdr:nvSpPr>
      <xdr:spPr>
        <a:xfrm>
          <a:off x="582706" y="2185147"/>
          <a:ext cx="1445559" cy="214032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2</xdr:col>
      <xdr:colOff>1580030</xdr:colOff>
      <xdr:row>5</xdr:row>
      <xdr:rowOff>156881</xdr:rowOff>
    </xdr:from>
    <xdr:to>
      <xdr:col>4</xdr:col>
      <xdr:colOff>134471</xdr:colOff>
      <xdr:row>16</xdr:row>
      <xdr:rowOff>156881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D6AC41FA-F7F1-4547-AAC1-3486DC3B773B}"/>
            </a:ext>
          </a:extLst>
        </xdr:cNvPr>
        <xdr:cNvSpPr/>
      </xdr:nvSpPr>
      <xdr:spPr>
        <a:xfrm>
          <a:off x="4953001" y="2229969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6</xdr:row>
      <xdr:rowOff>33618</xdr:rowOff>
    </xdr:from>
    <xdr:to>
      <xdr:col>0</xdr:col>
      <xdr:colOff>2528607</xdr:colOff>
      <xdr:row>15</xdr:row>
      <xdr:rowOff>122864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FB9B17DF-9635-4779-985B-26B421CDE55B}"/>
            </a:ext>
          </a:extLst>
        </xdr:cNvPr>
        <xdr:cNvSpPr/>
      </xdr:nvSpPr>
      <xdr:spPr>
        <a:xfrm>
          <a:off x="425823" y="2711824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358588</xdr:colOff>
      <xdr:row>6</xdr:row>
      <xdr:rowOff>22411</xdr:rowOff>
    </xdr:from>
    <xdr:to>
      <xdr:col>5</xdr:col>
      <xdr:colOff>112058</xdr:colOff>
      <xdr:row>15</xdr:row>
      <xdr:rowOff>168088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F5E2C7BC-6A4A-4551-9491-6E9CBFD8B372}"/>
            </a:ext>
          </a:extLst>
        </xdr:cNvPr>
        <xdr:cNvSpPr/>
      </xdr:nvSpPr>
      <xdr:spPr>
        <a:xfrm>
          <a:off x="4751294" y="2700617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tabColor theme="2" tint="-0.249977111117893"/>
  </sheetPr>
  <dimension ref="A1:W91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31.42578125" customWidth="1"/>
    <col min="2" max="2" width="21" customWidth="1"/>
    <col min="3" max="3" width="10.140625" customWidth="1"/>
    <col min="4" max="4" width="16.140625" customWidth="1"/>
    <col min="5" max="5" width="16.140625" hidden="1" customWidth="1"/>
    <col min="6" max="6" width="13" customWidth="1"/>
    <col min="7" max="7" width="12.5703125" customWidth="1"/>
    <col min="8" max="8" width="20.5703125" customWidth="1"/>
    <col min="9" max="9" width="17" customWidth="1"/>
    <col min="10" max="10" width="18.85546875" customWidth="1"/>
    <col min="11" max="11" width="16.5703125" customWidth="1"/>
    <col min="12" max="12" width="17" customWidth="1"/>
    <col min="13" max="13" width="20.28515625" customWidth="1"/>
    <col min="14" max="14" width="15.140625" customWidth="1"/>
    <col min="15" max="15" width="15" style="9" customWidth="1"/>
    <col min="16" max="16" width="9.140625" customWidth="1"/>
    <col min="17" max="17" width="9.140625" hidden="1" customWidth="1"/>
    <col min="18" max="18" width="30.7109375" style="214" hidden="1" customWidth="1"/>
    <col min="19" max="19" width="12.5703125" style="231" hidden="1" customWidth="1"/>
    <col min="20" max="20" width="13.140625" style="97" hidden="1" customWidth="1"/>
    <col min="21" max="21" width="9.140625" hidden="1" customWidth="1"/>
    <col min="22" max="22" width="6.5703125" hidden="1" customWidth="1"/>
    <col min="23" max="23" width="9.140625" hidden="1" customWidth="1"/>
    <col min="24" max="26" width="9.140625" customWidth="1"/>
  </cols>
  <sheetData>
    <row r="1" spans="1:22" ht="24" customHeight="1" thickBot="1" x14ac:dyDescent="0.25">
      <c r="A1" s="241" t="s">
        <v>297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P1" s="6"/>
      <c r="Q1" s="6"/>
      <c r="R1" s="209"/>
      <c r="S1" s="227"/>
      <c r="T1" s="96"/>
      <c r="U1" s="6"/>
      <c r="V1" s="6"/>
    </row>
    <row r="2" spans="1:22" ht="25.5" customHeight="1" x14ac:dyDescent="0.2">
      <c r="A2" s="243" t="s">
        <v>107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P2" s="11"/>
      <c r="Q2" s="11"/>
      <c r="R2" s="210" t="s">
        <v>86</v>
      </c>
      <c r="S2" s="228" t="s">
        <v>223</v>
      </c>
      <c r="T2" s="111" t="s">
        <v>245</v>
      </c>
    </row>
    <row r="3" spans="1:22" ht="36" customHeight="1" x14ac:dyDescent="0.2">
      <c r="A3" s="250" t="s">
        <v>45</v>
      </c>
      <c r="B3" s="248" t="s">
        <v>241</v>
      </c>
      <c r="C3" s="248" t="s">
        <v>0</v>
      </c>
      <c r="D3" s="248" t="s">
        <v>108</v>
      </c>
      <c r="E3" s="248" t="s">
        <v>267</v>
      </c>
      <c r="F3" s="248"/>
      <c r="G3" s="248"/>
      <c r="H3" s="248"/>
      <c r="I3" s="251" t="s">
        <v>270</v>
      </c>
      <c r="J3" s="252"/>
      <c r="K3" s="248" t="s">
        <v>1</v>
      </c>
      <c r="L3" s="245" t="s">
        <v>21</v>
      </c>
      <c r="M3" s="248" t="s">
        <v>79</v>
      </c>
      <c r="N3" s="248" t="s">
        <v>230</v>
      </c>
      <c r="P3" s="10"/>
      <c r="Q3" s="10"/>
      <c r="R3" s="211" t="s">
        <v>100</v>
      </c>
      <c r="S3" s="229">
        <v>41600</v>
      </c>
      <c r="T3" s="108"/>
    </row>
    <row r="4" spans="1:22" ht="109.5" customHeight="1" x14ac:dyDescent="0.25">
      <c r="A4" s="250"/>
      <c r="B4" s="248"/>
      <c r="C4" s="248"/>
      <c r="D4" s="248"/>
      <c r="E4" s="163" t="s">
        <v>235</v>
      </c>
      <c r="F4" s="248" t="s">
        <v>265</v>
      </c>
      <c r="G4" s="248"/>
      <c r="H4" s="163" t="s">
        <v>266</v>
      </c>
      <c r="I4" s="163" t="s">
        <v>271</v>
      </c>
      <c r="J4" s="163" t="s">
        <v>272</v>
      </c>
      <c r="K4" s="248"/>
      <c r="L4" s="246"/>
      <c r="M4" s="248"/>
      <c r="N4" s="248"/>
      <c r="Q4" s="20"/>
      <c r="R4" s="212" t="s">
        <v>217</v>
      </c>
      <c r="S4" s="229">
        <v>41600</v>
      </c>
      <c r="T4" s="108"/>
    </row>
    <row r="5" spans="1:22" ht="45.75" customHeight="1" thickBot="1" x14ac:dyDescent="0.25">
      <c r="A5" s="36" t="s">
        <v>92</v>
      </c>
      <c r="B5" s="86" t="s">
        <v>244</v>
      </c>
      <c r="C5" s="162">
        <v>1</v>
      </c>
      <c r="D5" s="83">
        <f>SUMIFS(S3:S66,R3:R66,A5)*C5</f>
        <v>31095</v>
      </c>
      <c r="E5" s="73"/>
      <c r="F5" s="109" t="s">
        <v>50</v>
      </c>
      <c r="G5" s="70">
        <f>IF(B5=R84,0,IF(F5=R69,S69,IF(F5=R70,S70,IF(F5=R71,0))))</f>
        <v>0</v>
      </c>
      <c r="H5" s="82">
        <f>SUMIFS(T3:T65,R3:R65,A5)</f>
        <v>0</v>
      </c>
      <c r="I5" s="72">
        <v>0.3</v>
      </c>
      <c r="J5" s="223"/>
      <c r="K5" s="110">
        <v>0.5</v>
      </c>
      <c r="L5" s="110">
        <v>0.7</v>
      </c>
      <c r="M5" s="60">
        <f>((D5*(1+I5))+G5*C5+H5)*(1+K5+L5)+J5</f>
        <v>88931.700000000012</v>
      </c>
      <c r="N5" s="60">
        <f>M5*0.87</f>
        <v>77370.579000000012</v>
      </c>
      <c r="R5" s="211" t="s">
        <v>101</v>
      </c>
      <c r="S5" s="237">
        <v>44777</v>
      </c>
      <c r="T5" s="108"/>
    </row>
    <row r="6" spans="1:22" ht="25.5" x14ac:dyDescent="0.2">
      <c r="P6" s="20"/>
      <c r="R6" s="211" t="s">
        <v>80</v>
      </c>
      <c r="S6" s="237">
        <v>44777</v>
      </c>
      <c r="T6" s="108"/>
    </row>
    <row r="7" spans="1:22" ht="51" x14ac:dyDescent="0.25">
      <c r="I7" s="249"/>
      <c r="J7" s="249"/>
      <c r="K7" s="249"/>
      <c r="R7" s="212" t="s">
        <v>216</v>
      </c>
      <c r="S7" s="230">
        <v>41600</v>
      </c>
      <c r="T7" s="108"/>
    </row>
    <row r="8" spans="1:22" ht="25.5" x14ac:dyDescent="0.2">
      <c r="R8" s="211" t="s">
        <v>34</v>
      </c>
      <c r="S8" s="237">
        <v>37314</v>
      </c>
      <c r="T8" s="108"/>
    </row>
    <row r="9" spans="1:22" ht="38.25" x14ac:dyDescent="0.2">
      <c r="R9" s="211" t="s">
        <v>256</v>
      </c>
      <c r="S9" s="237">
        <v>31095</v>
      </c>
      <c r="T9" s="108">
        <v>50</v>
      </c>
      <c r="U9">
        <v>31095</v>
      </c>
      <c r="V9">
        <f>U9/S9</f>
        <v>1</v>
      </c>
    </row>
    <row r="10" spans="1:22" ht="51" x14ac:dyDescent="0.2">
      <c r="Q10" t="s">
        <v>236</v>
      </c>
      <c r="R10" s="211" t="s">
        <v>237</v>
      </c>
      <c r="S10" s="237">
        <v>31095</v>
      </c>
      <c r="T10" s="108"/>
    </row>
    <row r="11" spans="1:22" ht="51" x14ac:dyDescent="0.2">
      <c r="Q11" t="s">
        <v>236</v>
      </c>
      <c r="R11" s="211" t="s">
        <v>238</v>
      </c>
      <c r="S11" s="237">
        <v>31095</v>
      </c>
      <c r="T11" s="108"/>
    </row>
    <row r="12" spans="1:22" ht="38.25" x14ac:dyDescent="0.2">
      <c r="Q12" t="s">
        <v>236</v>
      </c>
      <c r="R12" s="211" t="s">
        <v>239</v>
      </c>
      <c r="S12" s="237">
        <v>31095</v>
      </c>
      <c r="T12" s="108"/>
    </row>
    <row r="13" spans="1:22" ht="25.5" x14ac:dyDescent="0.2">
      <c r="R13" s="211" t="s">
        <v>35</v>
      </c>
      <c r="S13" s="237">
        <v>37314</v>
      </c>
      <c r="T13" s="108"/>
    </row>
    <row r="14" spans="1:22" ht="51" x14ac:dyDescent="0.2">
      <c r="Q14" t="s">
        <v>236</v>
      </c>
      <c r="R14" s="211" t="s">
        <v>240</v>
      </c>
      <c r="S14" s="237">
        <v>31095</v>
      </c>
      <c r="T14" s="108"/>
    </row>
    <row r="15" spans="1:22" ht="38.25" x14ac:dyDescent="0.2">
      <c r="R15" s="211" t="s">
        <v>85</v>
      </c>
      <c r="S15" s="229">
        <v>22265</v>
      </c>
      <c r="T15" s="108"/>
      <c r="U15" s="112">
        <v>1984.760000000002</v>
      </c>
    </row>
    <row r="16" spans="1:22" x14ac:dyDescent="0.2">
      <c r="R16" s="211" t="s">
        <v>20</v>
      </c>
      <c r="S16" s="238">
        <f>77427-(77427*0.3)</f>
        <v>54198.9</v>
      </c>
      <c r="T16" s="108">
        <v>50</v>
      </c>
    </row>
    <row r="17" spans="18:20" ht="25.5" x14ac:dyDescent="0.2">
      <c r="R17" s="211" t="s">
        <v>81</v>
      </c>
      <c r="S17" s="238">
        <f>77427-(77427*0.3)</f>
        <v>54198.9</v>
      </c>
      <c r="T17" s="108">
        <v>50</v>
      </c>
    </row>
    <row r="18" spans="18:20" x14ac:dyDescent="0.2">
      <c r="R18" s="211" t="s">
        <v>299</v>
      </c>
      <c r="S18" s="238">
        <v>33280</v>
      </c>
      <c r="T18" s="108"/>
    </row>
    <row r="19" spans="18:20" ht="25.5" x14ac:dyDescent="0.25">
      <c r="R19" s="212" t="s">
        <v>234</v>
      </c>
      <c r="S19" s="230">
        <v>33280</v>
      </c>
      <c r="T19" s="108"/>
    </row>
    <row r="20" spans="18:20" ht="13.5" x14ac:dyDescent="0.25">
      <c r="R20" s="212" t="s">
        <v>278</v>
      </c>
      <c r="S20" s="230">
        <v>33280</v>
      </c>
      <c r="T20" s="108"/>
    </row>
    <row r="21" spans="18:20" ht="25.5" x14ac:dyDescent="0.2">
      <c r="R21" s="211" t="s">
        <v>25</v>
      </c>
      <c r="S21" s="237">
        <v>31095</v>
      </c>
      <c r="T21" s="108"/>
    </row>
    <row r="22" spans="18:20" ht="25.5" x14ac:dyDescent="0.2">
      <c r="R22" s="211" t="s">
        <v>92</v>
      </c>
      <c r="S22" s="237">
        <v>31095</v>
      </c>
      <c r="T22" s="108"/>
    </row>
    <row r="23" spans="18:20" ht="47.25" customHeight="1" x14ac:dyDescent="0.2">
      <c r="R23" s="211" t="s">
        <v>93</v>
      </c>
      <c r="S23" s="237">
        <v>31095</v>
      </c>
      <c r="T23" s="108"/>
    </row>
    <row r="24" spans="18:20" x14ac:dyDescent="0.2">
      <c r="R24" s="211" t="s">
        <v>105</v>
      </c>
      <c r="S24" s="237">
        <v>31095</v>
      </c>
      <c r="T24" s="108"/>
    </row>
    <row r="25" spans="18:20" x14ac:dyDescent="0.2">
      <c r="R25" s="211" t="s">
        <v>83</v>
      </c>
      <c r="S25" s="237">
        <v>31095</v>
      </c>
      <c r="T25" s="108"/>
    </row>
    <row r="26" spans="18:20" x14ac:dyDescent="0.2">
      <c r="R26" s="211" t="s">
        <v>91</v>
      </c>
      <c r="S26" s="237">
        <v>31095</v>
      </c>
      <c r="T26" s="108"/>
    </row>
    <row r="27" spans="18:20" ht="32.25" customHeight="1" x14ac:dyDescent="0.2">
      <c r="R27" s="211" t="s">
        <v>29</v>
      </c>
      <c r="S27" s="237">
        <v>31095</v>
      </c>
      <c r="T27" s="108"/>
    </row>
    <row r="28" spans="18:20" ht="33.75" customHeight="1" x14ac:dyDescent="0.2">
      <c r="R28" s="211" t="s">
        <v>82</v>
      </c>
      <c r="S28" s="237">
        <v>31095</v>
      </c>
      <c r="T28" s="108"/>
    </row>
    <row r="29" spans="18:20" ht="38.25" x14ac:dyDescent="0.2">
      <c r="R29" s="211" t="s">
        <v>106</v>
      </c>
      <c r="S29" s="237">
        <v>37314</v>
      </c>
      <c r="T29" s="108"/>
    </row>
    <row r="30" spans="18:20" ht="25.5" x14ac:dyDescent="0.2">
      <c r="R30" s="211" t="s">
        <v>23</v>
      </c>
      <c r="S30" s="237">
        <v>31095</v>
      </c>
      <c r="T30" s="108"/>
    </row>
    <row r="31" spans="18:20" ht="25.5" x14ac:dyDescent="0.2">
      <c r="R31" s="211" t="s">
        <v>98</v>
      </c>
      <c r="S31" s="237">
        <v>31095</v>
      </c>
      <c r="T31" s="108"/>
    </row>
    <row r="32" spans="18:20" ht="38.25" x14ac:dyDescent="0.2">
      <c r="R32" s="211" t="s">
        <v>27</v>
      </c>
      <c r="S32" s="237">
        <v>31095</v>
      </c>
      <c r="T32" s="108"/>
    </row>
    <row r="33" spans="18:20" ht="25.5" x14ac:dyDescent="0.2">
      <c r="R33" s="211" t="s">
        <v>88</v>
      </c>
      <c r="S33" s="237">
        <v>37314</v>
      </c>
      <c r="T33" s="108"/>
    </row>
    <row r="34" spans="18:20" ht="25.5" x14ac:dyDescent="0.2">
      <c r="R34" s="211" t="s">
        <v>94</v>
      </c>
      <c r="S34" s="237">
        <v>31095</v>
      </c>
      <c r="T34" s="108"/>
    </row>
    <row r="35" spans="18:20" ht="25.5" x14ac:dyDescent="0.2">
      <c r="R35" s="211" t="s">
        <v>24</v>
      </c>
      <c r="S35" s="237">
        <v>31095</v>
      </c>
      <c r="T35" s="108"/>
    </row>
    <row r="36" spans="18:20" ht="25.5" x14ac:dyDescent="0.2">
      <c r="R36" s="211" t="s">
        <v>96</v>
      </c>
      <c r="S36" s="237">
        <v>31095</v>
      </c>
      <c r="T36" s="108"/>
    </row>
    <row r="37" spans="18:20" ht="25.5" x14ac:dyDescent="0.2">
      <c r="R37" s="211" t="s">
        <v>250</v>
      </c>
      <c r="S37" s="237">
        <v>44777</v>
      </c>
      <c r="T37" s="108"/>
    </row>
    <row r="38" spans="18:20" ht="25.5" x14ac:dyDescent="0.2">
      <c r="R38" s="211" t="s">
        <v>41</v>
      </c>
      <c r="S38" s="237">
        <v>31095</v>
      </c>
      <c r="T38" s="108"/>
    </row>
    <row r="39" spans="18:20" ht="25.5" x14ac:dyDescent="0.2">
      <c r="R39" s="211" t="s">
        <v>37</v>
      </c>
      <c r="S39" s="237">
        <v>31095</v>
      </c>
      <c r="T39" s="108"/>
    </row>
    <row r="40" spans="18:20" ht="25.5" x14ac:dyDescent="0.2">
      <c r="R40" s="211" t="s">
        <v>231</v>
      </c>
      <c r="S40" s="237">
        <v>31095</v>
      </c>
      <c r="T40" s="108"/>
    </row>
    <row r="41" spans="18:20" ht="25.5" x14ac:dyDescent="0.2">
      <c r="R41" s="211" t="s">
        <v>95</v>
      </c>
      <c r="S41" s="237">
        <v>31095</v>
      </c>
      <c r="T41" s="108"/>
    </row>
    <row r="42" spans="18:20" ht="25.5" x14ac:dyDescent="0.2">
      <c r="R42" s="211" t="s">
        <v>84</v>
      </c>
      <c r="S42" s="237">
        <v>31095</v>
      </c>
      <c r="T42" s="108"/>
    </row>
    <row r="43" spans="18:20" ht="25.5" x14ac:dyDescent="0.2">
      <c r="R43" s="211" t="s">
        <v>97</v>
      </c>
      <c r="S43" s="237">
        <v>31095</v>
      </c>
      <c r="T43" s="108"/>
    </row>
    <row r="44" spans="18:20" ht="25.5" x14ac:dyDescent="0.2">
      <c r="R44" s="211" t="s">
        <v>30</v>
      </c>
      <c r="S44" s="237">
        <v>31095</v>
      </c>
      <c r="T44" s="108"/>
    </row>
    <row r="45" spans="18:20" ht="25.5" x14ac:dyDescent="0.2">
      <c r="R45" s="211" t="s">
        <v>31</v>
      </c>
      <c r="S45" s="237">
        <v>31095</v>
      </c>
      <c r="T45" s="108"/>
    </row>
    <row r="46" spans="18:20" ht="25.5" x14ac:dyDescent="0.2">
      <c r="R46" s="211" t="s">
        <v>28</v>
      </c>
      <c r="S46" s="237">
        <v>31095</v>
      </c>
      <c r="T46" s="108"/>
    </row>
    <row r="47" spans="18:20" ht="25.5" x14ac:dyDescent="0.2">
      <c r="R47" s="211" t="s">
        <v>90</v>
      </c>
      <c r="S47" s="237">
        <v>31095</v>
      </c>
      <c r="T47" s="108"/>
    </row>
    <row r="48" spans="18:20" ht="25.5" x14ac:dyDescent="0.2">
      <c r="R48" s="211" t="s">
        <v>38</v>
      </c>
      <c r="S48" s="237">
        <v>31095</v>
      </c>
      <c r="T48" s="108"/>
    </row>
    <row r="49" spans="16:20" x14ac:dyDescent="0.2">
      <c r="R49" s="211" t="s">
        <v>26</v>
      </c>
      <c r="S49" s="237">
        <v>31095</v>
      </c>
      <c r="T49" s="108"/>
    </row>
    <row r="50" spans="16:20" x14ac:dyDescent="0.2">
      <c r="R50" s="211" t="s">
        <v>232</v>
      </c>
      <c r="S50" s="237">
        <v>31095</v>
      </c>
      <c r="T50" s="108"/>
    </row>
    <row r="51" spans="16:20" ht="38.25" x14ac:dyDescent="0.25">
      <c r="R51" s="212" t="s">
        <v>218</v>
      </c>
      <c r="S51" s="230">
        <v>41600</v>
      </c>
      <c r="T51" s="108"/>
    </row>
    <row r="52" spans="16:20" ht="25.5" x14ac:dyDescent="0.25">
      <c r="R52" s="212" t="s">
        <v>219</v>
      </c>
      <c r="S52" s="230">
        <v>41600</v>
      </c>
      <c r="T52" s="108"/>
    </row>
    <row r="53" spans="16:20" ht="39" customHeight="1" x14ac:dyDescent="0.25">
      <c r="R53" s="212" t="s">
        <v>214</v>
      </c>
      <c r="S53" s="230">
        <v>41600</v>
      </c>
      <c r="T53" s="108"/>
    </row>
    <row r="54" spans="16:20" ht="25.5" x14ac:dyDescent="0.2">
      <c r="R54" s="211" t="s">
        <v>39</v>
      </c>
      <c r="S54" s="237">
        <v>37314</v>
      </c>
      <c r="T54" s="108"/>
    </row>
    <row r="55" spans="16:20" ht="25.5" x14ac:dyDescent="0.2">
      <c r="R55" s="211" t="s">
        <v>40</v>
      </c>
      <c r="S55" s="237">
        <v>37314</v>
      </c>
      <c r="T55" s="108"/>
    </row>
    <row r="56" spans="16:20" ht="25.5" x14ac:dyDescent="0.2">
      <c r="R56" s="211" t="s">
        <v>22</v>
      </c>
      <c r="S56" s="237">
        <v>44777</v>
      </c>
      <c r="T56" s="108"/>
    </row>
    <row r="57" spans="16:20" x14ac:dyDescent="0.2">
      <c r="R57" s="211" t="s">
        <v>104</v>
      </c>
      <c r="S57" s="237">
        <v>31095</v>
      </c>
      <c r="T57" s="108"/>
    </row>
    <row r="58" spans="16:20" ht="25.5" x14ac:dyDescent="0.25">
      <c r="R58" s="212" t="s">
        <v>233</v>
      </c>
      <c r="S58" s="230">
        <v>41600</v>
      </c>
      <c r="T58" s="108"/>
    </row>
    <row r="59" spans="16:20" s="9" customFormat="1" x14ac:dyDescent="0.2">
      <c r="P59"/>
      <c r="Q59"/>
      <c r="R59" s="211" t="s">
        <v>33</v>
      </c>
      <c r="S59" s="237">
        <v>31095</v>
      </c>
      <c r="T59" s="108"/>
    </row>
    <row r="60" spans="16:20" s="9" customFormat="1" ht="25.5" x14ac:dyDescent="0.2">
      <c r="P60"/>
      <c r="Q60"/>
      <c r="R60" s="211" t="s">
        <v>87</v>
      </c>
      <c r="S60" s="237">
        <v>31095</v>
      </c>
      <c r="T60" s="108"/>
    </row>
    <row r="61" spans="16:20" s="9" customFormat="1" ht="51" x14ac:dyDescent="0.25">
      <c r="P61"/>
      <c r="Q61"/>
      <c r="R61" s="212" t="s">
        <v>215</v>
      </c>
      <c r="S61" s="230">
        <v>41600</v>
      </c>
      <c r="T61" s="108"/>
    </row>
    <row r="62" spans="16:20" s="9" customFormat="1" ht="38.25" x14ac:dyDescent="0.2">
      <c r="P62"/>
      <c r="Q62"/>
      <c r="R62" s="211" t="s">
        <v>89</v>
      </c>
      <c r="S62" s="237">
        <v>31095</v>
      </c>
      <c r="T62" s="108"/>
    </row>
    <row r="63" spans="16:20" s="9" customFormat="1" ht="25.5" x14ac:dyDescent="0.2">
      <c r="P63"/>
      <c r="Q63"/>
      <c r="R63" s="211" t="s">
        <v>42</v>
      </c>
      <c r="S63" s="237">
        <v>31095</v>
      </c>
      <c r="T63" s="108">
        <v>50</v>
      </c>
    </row>
    <row r="64" spans="16:20" s="9" customFormat="1" x14ac:dyDescent="0.2">
      <c r="P64"/>
      <c r="Q64"/>
      <c r="R64" s="211" t="s">
        <v>32</v>
      </c>
      <c r="S64" s="237">
        <v>31095</v>
      </c>
      <c r="T64" s="108"/>
    </row>
    <row r="65" spans="16:22" s="9" customFormat="1" x14ac:dyDescent="0.2">
      <c r="P65"/>
      <c r="Q65"/>
      <c r="R65" s="211" t="s">
        <v>99</v>
      </c>
      <c r="S65" s="237">
        <v>44777</v>
      </c>
      <c r="T65" s="108"/>
    </row>
    <row r="66" spans="16:22" s="9" customFormat="1" ht="13.5" thickBot="1" x14ac:dyDescent="0.25">
      <c r="P66"/>
      <c r="Q66"/>
      <c r="R66" s="213" t="s">
        <v>19</v>
      </c>
      <c r="S66" s="237">
        <v>44777</v>
      </c>
      <c r="T66" s="18"/>
    </row>
    <row r="67" spans="16:22" s="9" customFormat="1" ht="13.5" thickBot="1" x14ac:dyDescent="0.25">
      <c r="P67"/>
      <c r="Q67"/>
      <c r="R67" s="214"/>
      <c r="S67" s="231"/>
      <c r="T67" s="97"/>
      <c r="U67"/>
      <c r="V67"/>
    </row>
    <row r="68" spans="16:22" s="9" customFormat="1" ht="15" x14ac:dyDescent="0.2">
      <c r="R68" s="215" t="s">
        <v>47</v>
      </c>
      <c r="S68" s="99"/>
      <c r="T68" s="97"/>
    </row>
    <row r="69" spans="16:22" x14ac:dyDescent="0.2">
      <c r="P69" s="9"/>
      <c r="Q69" s="9"/>
      <c r="R69" s="66" t="s">
        <v>48</v>
      </c>
      <c r="S69" s="100">
        <v>3000</v>
      </c>
      <c r="U69" s="9"/>
      <c r="V69" s="9"/>
    </row>
    <row r="70" spans="16:22" x14ac:dyDescent="0.2">
      <c r="P70" s="9"/>
      <c r="Q70" s="9"/>
      <c r="R70" s="66" t="s">
        <v>49</v>
      </c>
      <c r="S70" s="100">
        <v>7000</v>
      </c>
      <c r="U70" s="9"/>
      <c r="V70" s="9"/>
    </row>
    <row r="71" spans="16:22" ht="13.5" thickBot="1" x14ac:dyDescent="0.25">
      <c r="P71" s="9"/>
      <c r="Q71" s="9"/>
      <c r="R71" s="67" t="s">
        <v>50</v>
      </c>
      <c r="S71" s="101">
        <v>0</v>
      </c>
      <c r="U71" s="9"/>
      <c r="V71" s="9"/>
    </row>
    <row r="72" spans="16:22" ht="15" customHeight="1" x14ac:dyDescent="0.2">
      <c r="P72" s="9"/>
      <c r="Q72" s="9"/>
      <c r="R72" s="239" t="s">
        <v>51</v>
      </c>
      <c r="S72" s="102">
        <v>0.5</v>
      </c>
      <c r="U72" s="9"/>
      <c r="V72" s="9"/>
    </row>
    <row r="73" spans="16:22" ht="15" customHeight="1" x14ac:dyDescent="0.2">
      <c r="P73" s="9"/>
      <c r="Q73" s="9"/>
      <c r="R73" s="247"/>
      <c r="S73" s="103">
        <v>0.4</v>
      </c>
      <c r="U73" s="9"/>
      <c r="V73" s="9"/>
    </row>
    <row r="74" spans="16:22" ht="15" customHeight="1" x14ac:dyDescent="0.2">
      <c r="P74" s="9"/>
      <c r="Q74" s="9"/>
      <c r="R74" s="247"/>
      <c r="S74" s="103">
        <v>0.3</v>
      </c>
      <c r="U74" s="9"/>
      <c r="V74" s="9"/>
    </row>
    <row r="75" spans="16:22" ht="12.75" customHeight="1" x14ac:dyDescent="0.2">
      <c r="P75" s="9"/>
      <c r="Q75" s="9"/>
      <c r="R75" s="247"/>
      <c r="S75" s="103">
        <v>0.2</v>
      </c>
      <c r="U75" s="9"/>
      <c r="V75" s="9"/>
    </row>
    <row r="76" spans="16:22" ht="12.75" customHeight="1" x14ac:dyDescent="0.2">
      <c r="P76" s="9"/>
      <c r="Q76" s="9"/>
      <c r="R76" s="247"/>
      <c r="S76" s="103">
        <v>0.1</v>
      </c>
      <c r="U76" s="9"/>
      <c r="V76" s="9"/>
    </row>
    <row r="77" spans="16:22" ht="12.75" customHeight="1" thickBot="1" x14ac:dyDescent="0.25">
      <c r="R77" s="240"/>
      <c r="S77" s="104">
        <v>0</v>
      </c>
    </row>
    <row r="78" spans="16:22" ht="12.75" customHeight="1" x14ac:dyDescent="0.2">
      <c r="R78" s="239" t="s">
        <v>52</v>
      </c>
      <c r="S78" s="102">
        <v>0.7</v>
      </c>
    </row>
    <row r="79" spans="16:22" ht="12.75" customHeight="1" thickBot="1" x14ac:dyDescent="0.25">
      <c r="R79" s="240"/>
      <c r="S79" s="104">
        <v>0</v>
      </c>
    </row>
    <row r="80" spans="16:22" ht="12.75" customHeight="1" x14ac:dyDescent="0.2">
      <c r="R80" s="239" t="s">
        <v>59</v>
      </c>
      <c r="S80" s="105">
        <v>0.3</v>
      </c>
    </row>
    <row r="81" spans="18:19" ht="12.75" customHeight="1" thickBot="1" x14ac:dyDescent="0.25">
      <c r="R81" s="240"/>
      <c r="S81" s="106">
        <v>0</v>
      </c>
    </row>
    <row r="82" spans="18:19" ht="12.75" customHeight="1" x14ac:dyDescent="0.2">
      <c r="R82" s="216" t="s">
        <v>241</v>
      </c>
      <c r="S82" s="99"/>
    </row>
    <row r="83" spans="18:19" ht="12.75" customHeight="1" x14ac:dyDescent="0.2">
      <c r="R83" s="66" t="s">
        <v>244</v>
      </c>
      <c r="S83" s="100"/>
    </row>
    <row r="84" spans="18:19" ht="12.75" customHeight="1" x14ac:dyDescent="0.2">
      <c r="R84" s="66" t="s">
        <v>242</v>
      </c>
      <c r="S84" s="100"/>
    </row>
    <row r="85" spans="18:19" ht="12.75" customHeight="1" thickBot="1" x14ac:dyDescent="0.25">
      <c r="R85" s="67" t="s">
        <v>243</v>
      </c>
      <c r="S85" s="101"/>
    </row>
    <row r="86" spans="18:19" ht="12.75" customHeight="1" x14ac:dyDescent="0.2"/>
    <row r="87" spans="18:19" ht="12.75" customHeight="1" x14ac:dyDescent="0.2"/>
    <row r="88" spans="18:19" ht="12.75" customHeight="1" x14ac:dyDescent="0.2"/>
    <row r="90" spans="18:19" ht="12.75" customHeight="1" x14ac:dyDescent="0.2"/>
    <row r="91" spans="18:19" ht="12.75" customHeight="1" x14ac:dyDescent="0.2"/>
  </sheetData>
  <sheetProtection sheet="1" formatCells="0" formatColumns="0" formatRows="0"/>
  <mergeCells count="17">
    <mergeCell ref="F4:G4"/>
    <mergeCell ref="R80:R81"/>
    <mergeCell ref="A1:N1"/>
    <mergeCell ref="A2:N2"/>
    <mergeCell ref="L3:L4"/>
    <mergeCell ref="R72:R77"/>
    <mergeCell ref="R78:R79"/>
    <mergeCell ref="N3:N4"/>
    <mergeCell ref="M3:M4"/>
    <mergeCell ref="K3:K4"/>
    <mergeCell ref="I7:K7"/>
    <mergeCell ref="C3:C4"/>
    <mergeCell ref="B3:B4"/>
    <mergeCell ref="A3:A4"/>
    <mergeCell ref="E3:H3"/>
    <mergeCell ref="D3:D4"/>
    <mergeCell ref="I3:J3"/>
  </mergeCells>
  <dataValidations count="5">
    <dataValidation type="list" allowBlank="1" showInputMessage="1" showErrorMessage="1" sqref="L5" xr:uid="{00000000-0002-0000-0000-000000000000}">
      <formula1>$S$78:$S$79</formula1>
    </dataValidation>
    <dataValidation type="list" allowBlank="1" showInputMessage="1" showErrorMessage="1" sqref="K5" xr:uid="{00000000-0002-0000-0000-000001000000}">
      <formula1>$S$72:$S$77</formula1>
    </dataValidation>
    <dataValidation type="list" allowBlank="1" showInputMessage="1" showErrorMessage="1" sqref="F5" xr:uid="{00000000-0002-0000-0000-000002000000}">
      <formula1>$R$69:$R$71</formula1>
    </dataValidation>
    <dataValidation type="list" allowBlank="1" showInputMessage="1" showErrorMessage="1" sqref="B5" xr:uid="{00000000-0002-0000-0000-000003000000}">
      <formula1>$R$83:$R$85</formula1>
    </dataValidation>
    <dataValidation type="list" allowBlank="1" showInputMessage="1" showErrorMessage="1" sqref="A5" xr:uid="{00000000-0002-0000-0000-000004000000}">
      <formula1>$R$3:$R$66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>
    <tabColor theme="2" tint="-0.249977111117893"/>
  </sheetPr>
  <dimension ref="A1:T34"/>
  <sheetViews>
    <sheetView showGridLines="0" zoomScale="85" zoomScaleNormal="85" workbookViewId="0">
      <selection activeCell="T1" sqref="Q1:T1048576"/>
    </sheetView>
  </sheetViews>
  <sheetFormatPr defaultRowHeight="12.75" x14ac:dyDescent="0.2"/>
  <cols>
    <col min="1" max="1" width="26.5703125" customWidth="1"/>
    <col min="2" max="2" width="22.28515625" customWidth="1"/>
    <col min="3" max="3" width="10.140625" customWidth="1"/>
    <col min="4" max="4" width="19.7109375" customWidth="1"/>
    <col min="5" max="5" width="18.5703125" hidden="1" customWidth="1"/>
    <col min="6" max="6" width="13.85546875" customWidth="1"/>
    <col min="7" max="7" width="14.42578125" customWidth="1"/>
    <col min="8" max="8" width="19.28515625" customWidth="1"/>
    <col min="9" max="10" width="16.85546875" customWidth="1"/>
    <col min="11" max="11" width="21.42578125" customWidth="1"/>
    <col min="12" max="12" width="15.85546875" customWidth="1"/>
    <col min="13" max="13" width="17.5703125" customWidth="1"/>
    <col min="14" max="14" width="20.28515625" customWidth="1"/>
    <col min="15" max="15" width="10.85546875" style="9" customWidth="1"/>
    <col min="16" max="16" width="9.140625" customWidth="1"/>
    <col min="17" max="17" width="30.7109375" hidden="1" customWidth="1"/>
    <col min="18" max="18" width="9.140625" hidden="1" customWidth="1"/>
    <col min="19" max="19" width="16.85546875" hidden="1" customWidth="1"/>
    <col min="20" max="20" width="15.140625" hidden="1" customWidth="1"/>
    <col min="21" max="22" width="9.140625" customWidth="1"/>
  </cols>
  <sheetData>
    <row r="1" spans="1:19" ht="36" customHeight="1" x14ac:dyDescent="0.2">
      <c r="A1" s="241" t="s">
        <v>297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45"/>
      <c r="Q1" s="115" t="s">
        <v>45</v>
      </c>
      <c r="R1" s="116" t="s">
        <v>223</v>
      </c>
      <c r="S1" s="111" t="s">
        <v>245</v>
      </c>
    </row>
    <row r="2" spans="1:19" ht="31.5" customHeight="1" x14ac:dyDescent="0.2">
      <c r="A2" s="243" t="s">
        <v>69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45"/>
      <c r="Q2" s="78" t="s">
        <v>43</v>
      </c>
      <c r="R2" s="226">
        <v>64523</v>
      </c>
      <c r="S2" s="5">
        <v>50</v>
      </c>
    </row>
    <row r="3" spans="1:19" ht="31.5" customHeight="1" x14ac:dyDescent="0.25">
      <c r="A3" s="250" t="s">
        <v>45</v>
      </c>
      <c r="B3" s="248" t="s">
        <v>241</v>
      </c>
      <c r="C3" s="248" t="s">
        <v>0</v>
      </c>
      <c r="D3" s="248" t="s">
        <v>108</v>
      </c>
      <c r="E3" s="248" t="s">
        <v>267</v>
      </c>
      <c r="F3" s="248"/>
      <c r="G3" s="248"/>
      <c r="H3" s="248"/>
      <c r="I3" s="251" t="s">
        <v>270</v>
      </c>
      <c r="J3" s="252"/>
      <c r="K3" s="248" t="s">
        <v>1</v>
      </c>
      <c r="L3" s="248" t="s">
        <v>21</v>
      </c>
      <c r="M3" s="248" t="s">
        <v>79</v>
      </c>
      <c r="N3" s="248" t="s">
        <v>230</v>
      </c>
      <c r="O3" s="45"/>
      <c r="Q3" s="80" t="s">
        <v>3</v>
      </c>
      <c r="R3" s="226">
        <v>53795</v>
      </c>
      <c r="S3" s="5">
        <v>50</v>
      </c>
    </row>
    <row r="4" spans="1:19" ht="99.75" x14ac:dyDescent="0.25">
      <c r="A4" s="250"/>
      <c r="B4" s="248"/>
      <c r="C4" s="248"/>
      <c r="D4" s="248"/>
      <c r="E4" s="163" t="s">
        <v>235</v>
      </c>
      <c r="F4" s="248" t="s">
        <v>265</v>
      </c>
      <c r="G4" s="248"/>
      <c r="H4" s="163" t="s">
        <v>266</v>
      </c>
      <c r="I4" s="251" t="s">
        <v>276</v>
      </c>
      <c r="J4" s="252"/>
      <c r="K4" s="248"/>
      <c r="L4" s="248"/>
      <c r="M4" s="248"/>
      <c r="N4" s="248"/>
      <c r="O4" s="45"/>
      <c r="Q4" s="80" t="s">
        <v>4</v>
      </c>
      <c r="R4" s="226">
        <v>44777</v>
      </c>
      <c r="S4" s="5">
        <v>50</v>
      </c>
    </row>
    <row r="5" spans="1:19" ht="40.5" customHeight="1" thickBot="1" x14ac:dyDescent="0.3">
      <c r="A5" s="59" t="s">
        <v>12</v>
      </c>
      <c r="B5" s="86" t="s">
        <v>244</v>
      </c>
      <c r="C5" s="160">
        <v>1</v>
      </c>
      <c r="D5" s="73">
        <f>SUMIFS(R2:R7,Q2:Q7,A5)*C5</f>
        <v>31095</v>
      </c>
      <c r="E5" s="73"/>
      <c r="F5" s="109" t="s">
        <v>50</v>
      </c>
      <c r="G5" s="70">
        <f>IF(B5=Q33,0,IF(F5=Q9,R9,IF(F5=Q10,R10,IF(F5=Q11,0))))</f>
        <v>0</v>
      </c>
      <c r="H5" s="46">
        <f>IF(B5=Q32,SUMIF(Q2:Q7,A5,S2:S7),0)</f>
        <v>50</v>
      </c>
      <c r="I5" s="53" t="s">
        <v>111</v>
      </c>
      <c r="J5" s="72">
        <f>SUMIFS(R26:R30,Q26:Q30,I5)</f>
        <v>0.35</v>
      </c>
      <c r="K5" s="110">
        <v>0.5</v>
      </c>
      <c r="L5" s="119">
        <v>0.7</v>
      </c>
      <c r="M5" s="87">
        <f>((D5*(1+J5))+G5*C5+H5)*(1+L5+K5)</f>
        <v>92462.150000000009</v>
      </c>
      <c r="N5" s="88">
        <f>M5*0.87</f>
        <v>80442.070500000002</v>
      </c>
      <c r="O5" s="71"/>
      <c r="Q5" s="80" t="s">
        <v>10</v>
      </c>
      <c r="R5" s="226">
        <v>37314</v>
      </c>
      <c r="S5" s="5">
        <v>50</v>
      </c>
    </row>
    <row r="6" spans="1:19" ht="12.7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5"/>
      <c r="Q6" s="79" t="s">
        <v>11</v>
      </c>
      <c r="R6" s="226">
        <v>31095</v>
      </c>
      <c r="S6" s="5">
        <v>50</v>
      </c>
    </row>
    <row r="7" spans="1:19" ht="12.75" customHeight="1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1"/>
      <c r="Q7" s="79" t="s">
        <v>12</v>
      </c>
      <c r="R7" s="226">
        <v>31095</v>
      </c>
      <c r="S7" s="5">
        <v>50</v>
      </c>
    </row>
    <row r="8" spans="1:19" ht="12.75" customHeight="1" x14ac:dyDescent="0.2">
      <c r="A8" s="43"/>
      <c r="B8" s="43"/>
      <c r="C8" s="43"/>
      <c r="D8" s="43"/>
      <c r="E8" s="42"/>
      <c r="F8" s="43"/>
      <c r="G8" s="43"/>
      <c r="H8" s="43"/>
      <c r="I8" s="43"/>
      <c r="J8" s="43"/>
      <c r="K8" s="43"/>
      <c r="L8" s="43"/>
      <c r="M8" s="43"/>
      <c r="N8" s="43"/>
      <c r="O8" s="41"/>
      <c r="Q8" s="98" t="s">
        <v>47</v>
      </c>
      <c r="R8" s="99"/>
      <c r="S8" s="62"/>
    </row>
    <row r="9" spans="1:19" ht="12.7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1"/>
      <c r="Q9" s="66" t="s">
        <v>48</v>
      </c>
      <c r="R9" s="100">
        <v>3000</v>
      </c>
      <c r="S9" s="62"/>
    </row>
    <row r="10" spans="1:19" ht="12.75" customHeight="1" x14ac:dyDescent="0.2">
      <c r="A10" s="43"/>
      <c r="B10" s="43"/>
      <c r="C10" s="43"/>
      <c r="D10" s="43"/>
      <c r="F10" s="43"/>
      <c r="G10" s="43"/>
      <c r="H10" s="43"/>
      <c r="I10" s="43"/>
      <c r="J10" s="43"/>
      <c r="K10" s="43"/>
      <c r="L10" s="43"/>
      <c r="M10" s="43"/>
      <c r="N10" s="43"/>
      <c r="O10" s="41"/>
      <c r="Q10" s="66" t="s">
        <v>49</v>
      </c>
      <c r="R10" s="100">
        <v>7000</v>
      </c>
      <c r="S10" s="62"/>
    </row>
    <row r="11" spans="1:19" ht="12.75" customHeight="1" thickBot="1" x14ac:dyDescent="0.25">
      <c r="A11" s="43"/>
      <c r="B11" s="43"/>
      <c r="C11" s="43"/>
      <c r="D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Q11" s="67" t="s">
        <v>50</v>
      </c>
      <c r="R11" s="101">
        <v>0</v>
      </c>
      <c r="S11" s="62"/>
    </row>
    <row r="12" spans="1:19" ht="12.75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69"/>
      <c r="M12" s="43"/>
      <c r="N12" s="43"/>
      <c r="O12" s="41"/>
      <c r="R12" s="81"/>
      <c r="S12" s="62"/>
    </row>
    <row r="13" spans="1:19" ht="12.75" customHeight="1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1"/>
      <c r="Q13" s="253" t="s">
        <v>51</v>
      </c>
      <c r="R13" s="102">
        <v>0.5</v>
      </c>
      <c r="S13" s="62"/>
    </row>
    <row r="14" spans="1:19" ht="15" customHeight="1" x14ac:dyDescent="0.2">
      <c r="Q14" s="254"/>
      <c r="R14" s="103">
        <v>0.4</v>
      </c>
      <c r="S14" s="62"/>
    </row>
    <row r="15" spans="1:19" x14ac:dyDescent="0.2">
      <c r="Q15" s="254"/>
      <c r="R15" s="103">
        <v>0.3</v>
      </c>
      <c r="S15" s="62"/>
    </row>
    <row r="16" spans="1:19" x14ac:dyDescent="0.2">
      <c r="Q16" s="254"/>
      <c r="R16" s="103">
        <v>0.2</v>
      </c>
      <c r="S16" s="62"/>
    </row>
    <row r="17" spans="17:19" x14ac:dyDescent="0.2">
      <c r="Q17" s="254"/>
      <c r="R17" s="103">
        <v>0.1</v>
      </c>
      <c r="S17" s="62"/>
    </row>
    <row r="18" spans="17:19" ht="13.5" thickBot="1" x14ac:dyDescent="0.25">
      <c r="Q18" s="255"/>
      <c r="R18" s="104">
        <v>0</v>
      </c>
      <c r="S18" s="62"/>
    </row>
    <row r="19" spans="17:19" x14ac:dyDescent="0.2">
      <c r="Q19" s="253" t="s">
        <v>52</v>
      </c>
      <c r="R19" s="102">
        <v>0.7</v>
      </c>
      <c r="S19" s="62"/>
    </row>
    <row r="20" spans="17:19" x14ac:dyDescent="0.2">
      <c r="Q20" s="254"/>
      <c r="R20" s="120">
        <v>0.4</v>
      </c>
      <c r="S20" s="62"/>
    </row>
    <row r="21" spans="17:19" x14ac:dyDescent="0.2">
      <c r="Q21" s="254"/>
      <c r="R21" s="121">
        <v>0.3</v>
      </c>
      <c r="S21" s="62"/>
    </row>
    <row r="22" spans="17:19" x14ac:dyDescent="0.2">
      <c r="Q22" s="254"/>
      <c r="R22" s="103">
        <v>0.25</v>
      </c>
      <c r="S22" s="62"/>
    </row>
    <row r="23" spans="17:19" x14ac:dyDescent="0.2">
      <c r="Q23" s="254"/>
      <c r="R23" s="103">
        <v>0.15</v>
      </c>
      <c r="S23" s="62"/>
    </row>
    <row r="24" spans="17:19" ht="13.5" thickBot="1" x14ac:dyDescent="0.25">
      <c r="Q24" s="255"/>
      <c r="R24" s="122">
        <v>0</v>
      </c>
      <c r="S24" s="62"/>
    </row>
    <row r="25" spans="17:19" ht="15" customHeight="1" x14ac:dyDescent="0.2">
      <c r="Q25" s="117" t="s">
        <v>53</v>
      </c>
      <c r="R25" s="81"/>
      <c r="S25" s="62"/>
    </row>
    <row r="26" spans="17:19" ht="15" customHeight="1" x14ac:dyDescent="0.2">
      <c r="Q26" s="81" t="s">
        <v>55</v>
      </c>
      <c r="R26" s="118">
        <v>0</v>
      </c>
    </row>
    <row r="27" spans="17:19" x14ac:dyDescent="0.2">
      <c r="Q27" s="81" t="s">
        <v>112</v>
      </c>
      <c r="R27" s="118">
        <v>0.15</v>
      </c>
    </row>
    <row r="28" spans="17:19" x14ac:dyDescent="0.2">
      <c r="Q28" s="81" t="s">
        <v>109</v>
      </c>
      <c r="R28" s="118">
        <v>0.2</v>
      </c>
    </row>
    <row r="29" spans="17:19" x14ac:dyDescent="0.2">
      <c r="Q29" s="81" t="s">
        <v>110</v>
      </c>
      <c r="R29" s="118">
        <v>0.15</v>
      </c>
    </row>
    <row r="30" spans="17:19" ht="13.5" thickBot="1" x14ac:dyDescent="0.25">
      <c r="Q30" s="81" t="s">
        <v>111</v>
      </c>
      <c r="R30" s="118">
        <v>0.35</v>
      </c>
    </row>
    <row r="31" spans="17:19" x14ac:dyDescent="0.2">
      <c r="Q31" s="107" t="s">
        <v>241</v>
      </c>
      <c r="R31" s="99"/>
      <c r="S31" s="62"/>
    </row>
    <row r="32" spans="17:19" x14ac:dyDescent="0.2">
      <c r="Q32" s="66" t="s">
        <v>244</v>
      </c>
      <c r="R32" s="100"/>
    </row>
    <row r="33" spans="17:18" x14ac:dyDescent="0.2">
      <c r="Q33" s="66" t="s">
        <v>242</v>
      </c>
      <c r="R33" s="100"/>
    </row>
    <row r="34" spans="17:18" ht="13.5" thickBot="1" x14ac:dyDescent="0.25">
      <c r="Q34" s="67" t="s">
        <v>243</v>
      </c>
      <c r="R34" s="101"/>
    </row>
  </sheetData>
  <mergeCells count="16">
    <mergeCell ref="A1:N1"/>
    <mergeCell ref="A2:N2"/>
    <mergeCell ref="E3:H3"/>
    <mergeCell ref="A3:A4"/>
    <mergeCell ref="B3:B4"/>
    <mergeCell ref="C3:C4"/>
    <mergeCell ref="D3:D4"/>
    <mergeCell ref="I4:J4"/>
    <mergeCell ref="I3:J3"/>
    <mergeCell ref="Q13:Q18"/>
    <mergeCell ref="Q19:Q24"/>
    <mergeCell ref="F4:G4"/>
    <mergeCell ref="K3:K4"/>
    <mergeCell ref="L3:L4"/>
    <mergeCell ref="M3:M4"/>
    <mergeCell ref="N3:N4"/>
  </mergeCells>
  <dataValidations count="7">
    <dataValidation type="list" allowBlank="1" showInputMessage="1" showErrorMessage="1" sqref="Q1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L5" xr:uid="{00000000-0002-0000-0100-000001000000}">
      <formula1>$R$19:$R$24</formula1>
    </dataValidation>
    <dataValidation type="list" allowBlank="1" showInputMessage="1" showErrorMessage="1" sqref="I5" xr:uid="{00000000-0002-0000-0100-000002000000}">
      <formula1>$Q$26:$Q$30</formula1>
    </dataValidation>
    <dataValidation type="list" allowBlank="1" showInputMessage="1" showErrorMessage="1" sqref="B5" xr:uid="{00000000-0002-0000-0100-000003000000}">
      <formula1>$Q$32:$Q$34</formula1>
    </dataValidation>
    <dataValidation type="list" allowBlank="1" showInputMessage="1" showErrorMessage="1" sqref="A5" xr:uid="{00000000-0002-0000-0100-000004000000}">
      <formula1>$Q$2:$Q$7</formula1>
    </dataValidation>
    <dataValidation type="list" allowBlank="1" showInputMessage="1" showErrorMessage="1" sqref="F5" xr:uid="{00000000-0002-0000-0100-000005000000}">
      <formula1>$Q$9:$Q$11</formula1>
    </dataValidation>
    <dataValidation type="list" allowBlank="1" showInputMessage="1" showErrorMessage="1" sqref="K5" xr:uid="{00000000-0002-0000-0100-000006000000}">
      <formula1>$R$13:$R$18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theme="2" tint="-0.249977111117893"/>
  </sheetPr>
  <dimension ref="A1:T35"/>
  <sheetViews>
    <sheetView showGridLines="0" zoomScale="85" zoomScaleNormal="85" workbookViewId="0">
      <selection activeCell="P1" sqref="O1:P1048576"/>
    </sheetView>
  </sheetViews>
  <sheetFormatPr defaultRowHeight="12.75" x14ac:dyDescent="0.2"/>
  <cols>
    <col min="1" max="1" width="31.42578125" customWidth="1"/>
    <col min="2" max="2" width="24.28515625" customWidth="1"/>
    <col min="3" max="3" width="10.140625" customWidth="1"/>
    <col min="4" max="4" width="15.7109375" customWidth="1"/>
    <col min="5" max="5" width="15.7109375" hidden="1" customWidth="1"/>
    <col min="6" max="6" width="14.42578125" customWidth="1"/>
    <col min="7" max="7" width="10.7109375" customWidth="1"/>
    <col min="8" max="11" width="14.85546875" customWidth="1"/>
    <col min="12" max="13" width="14.140625" customWidth="1"/>
    <col min="14" max="14" width="18.5703125" customWidth="1"/>
    <col min="15" max="15" width="30.7109375" hidden="1" customWidth="1"/>
    <col min="16" max="16" width="9.140625" style="125" hidden="1" customWidth="1"/>
    <col min="17" max="18" width="9.140625" customWidth="1"/>
    <col min="19" max="19" width="15.140625" customWidth="1"/>
  </cols>
  <sheetData>
    <row r="1" spans="1:17" ht="27" customHeight="1" thickBot="1" x14ac:dyDescent="0.25">
      <c r="A1" s="241" t="s">
        <v>297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43"/>
      <c r="Q1" s="10"/>
    </row>
    <row r="2" spans="1:17" ht="29.25" customHeight="1" x14ac:dyDescent="0.2">
      <c r="A2" s="243" t="s">
        <v>57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43"/>
      <c r="O2" s="134" t="s">
        <v>45</v>
      </c>
      <c r="P2" s="135" t="s">
        <v>223</v>
      </c>
    </row>
    <row r="3" spans="1:17" ht="29.25" customHeight="1" x14ac:dyDescent="0.2">
      <c r="A3" s="250" t="s">
        <v>45</v>
      </c>
      <c r="B3" s="248" t="s">
        <v>241</v>
      </c>
      <c r="C3" s="248" t="s">
        <v>0</v>
      </c>
      <c r="D3" s="248" t="s">
        <v>108</v>
      </c>
      <c r="E3" s="248" t="s">
        <v>267</v>
      </c>
      <c r="F3" s="248"/>
      <c r="G3" s="248"/>
      <c r="H3" s="251" t="s">
        <v>270</v>
      </c>
      <c r="I3" s="252"/>
      <c r="J3" s="248" t="s">
        <v>1</v>
      </c>
      <c r="K3" s="248" t="s">
        <v>21</v>
      </c>
      <c r="L3" s="248" t="s">
        <v>79</v>
      </c>
      <c r="M3" s="248" t="s">
        <v>230</v>
      </c>
      <c r="N3" s="43"/>
      <c r="O3" s="132" t="s">
        <v>2</v>
      </c>
      <c r="P3" s="108">
        <v>53795</v>
      </c>
    </row>
    <row r="4" spans="1:17" ht="60.75" customHeight="1" x14ac:dyDescent="0.2">
      <c r="A4" s="250"/>
      <c r="B4" s="248"/>
      <c r="C4" s="248"/>
      <c r="D4" s="248"/>
      <c r="E4" s="163" t="s">
        <v>235</v>
      </c>
      <c r="F4" s="248" t="s">
        <v>265</v>
      </c>
      <c r="G4" s="248"/>
      <c r="H4" s="251" t="s">
        <v>276</v>
      </c>
      <c r="I4" s="252"/>
      <c r="J4" s="248"/>
      <c r="K4" s="248"/>
      <c r="L4" s="248"/>
      <c r="M4" s="248"/>
      <c r="N4" s="43"/>
      <c r="O4" s="132" t="s">
        <v>5</v>
      </c>
      <c r="P4" s="108">
        <v>44777</v>
      </c>
    </row>
    <row r="5" spans="1:17" ht="41.25" customHeight="1" thickBot="1" x14ac:dyDescent="0.25">
      <c r="A5" s="36" t="s">
        <v>2</v>
      </c>
      <c r="B5" s="86" t="s">
        <v>244</v>
      </c>
      <c r="C5" s="160">
        <v>1</v>
      </c>
      <c r="D5" s="73">
        <f>SUMIFS(P2:P7,O2:O7,A5)*C5</f>
        <v>53795</v>
      </c>
      <c r="E5" s="52"/>
      <c r="F5" s="109" t="s">
        <v>48</v>
      </c>
      <c r="G5" s="70">
        <f>IF(B5=O34,0,IF(F5=O10,P10,IF(F5=O11,P11,IF(F5=O12,0))))</f>
        <v>3000</v>
      </c>
      <c r="H5" s="53" t="s">
        <v>257</v>
      </c>
      <c r="I5" s="72">
        <f>SUMIF(O27:O31,H5,P27:P31)</f>
        <v>0.5</v>
      </c>
      <c r="J5" s="110">
        <v>0.5</v>
      </c>
      <c r="K5" s="119">
        <v>0.7</v>
      </c>
      <c r="L5" s="87">
        <f>((D5*(1+I5))+G5*C5)*(1+K5+J5)</f>
        <v>184123.50000000003</v>
      </c>
      <c r="M5" s="88">
        <f>L5*0.87</f>
        <v>160187.44500000004</v>
      </c>
      <c r="N5" s="43"/>
      <c r="O5" s="132" t="s">
        <v>6</v>
      </c>
      <c r="P5" s="108">
        <v>37314</v>
      </c>
    </row>
    <row r="6" spans="1:17" ht="18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32" t="s">
        <v>7</v>
      </c>
      <c r="P6" s="108">
        <v>31095</v>
      </c>
    </row>
    <row r="7" spans="1:17" ht="17.25" customHeight="1" thickBo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33" t="s">
        <v>8</v>
      </c>
      <c r="P7" s="18">
        <v>31095</v>
      </c>
    </row>
    <row r="8" spans="1:17" ht="12.75" customHeight="1" thickBo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54"/>
      <c r="M8" s="54"/>
      <c r="N8" s="43"/>
      <c r="O8" s="62"/>
    </row>
    <row r="9" spans="1:17" ht="16.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8" t="s">
        <v>47</v>
      </c>
      <c r="P9" s="126"/>
    </row>
    <row r="10" spans="1:17" ht="12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37" t="s">
        <v>48</v>
      </c>
      <c r="P10" s="108">
        <v>3000</v>
      </c>
    </row>
    <row r="11" spans="1:17" ht="15" customHeight="1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37" t="s">
        <v>49</v>
      </c>
      <c r="P11" s="108">
        <v>7000</v>
      </c>
    </row>
    <row r="12" spans="1:17" ht="18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38" t="s">
        <v>50</v>
      </c>
      <c r="P12" s="18">
        <v>0</v>
      </c>
    </row>
    <row r="13" spans="1:17" ht="12.75" customHeight="1" thickBo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P13" s="136"/>
    </row>
    <row r="14" spans="1:17" ht="1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53" t="s">
        <v>51</v>
      </c>
      <c r="P14" s="123">
        <v>0.5</v>
      </c>
    </row>
    <row r="15" spans="1:17" ht="15" customHeight="1" x14ac:dyDescent="0.2">
      <c r="O15" s="254"/>
      <c r="P15" s="33">
        <v>0.4</v>
      </c>
    </row>
    <row r="16" spans="1:17" ht="15" customHeight="1" x14ac:dyDescent="0.2">
      <c r="O16" s="254"/>
      <c r="P16" s="33">
        <v>0.3</v>
      </c>
    </row>
    <row r="17" spans="14:20" ht="15" customHeight="1" x14ac:dyDescent="0.2">
      <c r="O17" s="254"/>
      <c r="P17" s="33">
        <v>0.2</v>
      </c>
    </row>
    <row r="18" spans="14:20" ht="15" customHeight="1" x14ac:dyDescent="0.2">
      <c r="O18" s="254"/>
      <c r="P18" s="33">
        <v>0.1</v>
      </c>
    </row>
    <row r="19" spans="14:20" ht="15" customHeight="1" thickBot="1" x14ac:dyDescent="0.25">
      <c r="O19" s="255"/>
      <c r="P19" s="124">
        <v>0</v>
      </c>
    </row>
    <row r="20" spans="14:20" x14ac:dyDescent="0.2">
      <c r="N20" s="9"/>
      <c r="O20" s="253" t="s">
        <v>52</v>
      </c>
      <c r="P20" s="102">
        <v>0.7</v>
      </c>
      <c r="T20" s="62"/>
    </row>
    <row r="21" spans="14:20" x14ac:dyDescent="0.2">
      <c r="N21" s="9"/>
      <c r="O21" s="254"/>
      <c r="P21" s="120">
        <v>0.4</v>
      </c>
      <c r="T21" s="62"/>
    </row>
    <row r="22" spans="14:20" x14ac:dyDescent="0.2">
      <c r="N22" s="9"/>
      <c r="O22" s="254"/>
      <c r="P22" s="121">
        <v>0.3</v>
      </c>
      <c r="T22" s="62"/>
    </row>
    <row r="23" spans="14:20" x14ac:dyDescent="0.2">
      <c r="N23" s="9"/>
      <c r="O23" s="254"/>
      <c r="P23" s="103">
        <v>0.25</v>
      </c>
      <c r="T23" s="62"/>
    </row>
    <row r="24" spans="14:20" x14ac:dyDescent="0.2">
      <c r="N24" s="9"/>
      <c r="O24" s="254"/>
      <c r="P24" s="103">
        <v>0.15</v>
      </c>
      <c r="T24" s="62"/>
    </row>
    <row r="25" spans="14:20" ht="13.5" thickBot="1" x14ac:dyDescent="0.25">
      <c r="N25" s="9"/>
      <c r="O25" s="255"/>
      <c r="P25" s="122">
        <v>0</v>
      </c>
      <c r="T25" s="62"/>
    </row>
    <row r="26" spans="14:20" ht="15" x14ac:dyDescent="0.2">
      <c r="O26" s="65" t="s">
        <v>53</v>
      </c>
      <c r="P26" s="126"/>
    </row>
    <row r="27" spans="14:20" x14ac:dyDescent="0.2">
      <c r="O27" s="66" t="s">
        <v>55</v>
      </c>
      <c r="P27" s="127">
        <v>0</v>
      </c>
    </row>
    <row r="28" spans="14:20" x14ac:dyDescent="0.2">
      <c r="O28" s="66" t="s">
        <v>112</v>
      </c>
      <c r="P28" s="127">
        <v>0.4</v>
      </c>
    </row>
    <row r="29" spans="14:20" x14ac:dyDescent="0.2">
      <c r="O29" s="81" t="s">
        <v>109</v>
      </c>
      <c r="P29" s="127">
        <v>0.25</v>
      </c>
    </row>
    <row r="30" spans="14:20" x14ac:dyDescent="0.2">
      <c r="O30" s="81" t="s">
        <v>110</v>
      </c>
      <c r="P30" s="127">
        <v>0.25</v>
      </c>
    </row>
    <row r="31" spans="14:20" ht="13.5" thickBot="1" x14ac:dyDescent="0.25">
      <c r="O31" s="17" t="s">
        <v>257</v>
      </c>
      <c r="P31" s="128">
        <v>0.5</v>
      </c>
    </row>
    <row r="32" spans="14:20" x14ac:dyDescent="0.2">
      <c r="O32" s="107" t="s">
        <v>241</v>
      </c>
      <c r="P32" s="129"/>
    </row>
    <row r="33" spans="15:16" x14ac:dyDescent="0.2">
      <c r="O33" s="66" t="s">
        <v>244</v>
      </c>
      <c r="P33" s="130"/>
    </row>
    <row r="34" spans="15:16" x14ac:dyDescent="0.2">
      <c r="O34" s="66" t="s">
        <v>242</v>
      </c>
      <c r="P34" s="130"/>
    </row>
    <row r="35" spans="15:16" ht="13.5" thickBot="1" x14ac:dyDescent="0.25">
      <c r="O35" s="67" t="s">
        <v>243</v>
      </c>
      <c r="P35" s="131"/>
    </row>
  </sheetData>
  <sheetProtection sheet="1" formatCells="0" formatColumns="0" formatRows="0"/>
  <mergeCells count="16">
    <mergeCell ref="A1:M1"/>
    <mergeCell ref="A2:M2"/>
    <mergeCell ref="D3:D4"/>
    <mergeCell ref="C3:C4"/>
    <mergeCell ref="B3:B4"/>
    <mergeCell ref="H3:I3"/>
    <mergeCell ref="H4:I4"/>
    <mergeCell ref="O20:O25"/>
    <mergeCell ref="A3:A4"/>
    <mergeCell ref="E3:G3"/>
    <mergeCell ref="M3:M4"/>
    <mergeCell ref="L3:L4"/>
    <mergeCell ref="K3:K4"/>
    <mergeCell ref="J3:J4"/>
    <mergeCell ref="F4:G4"/>
    <mergeCell ref="O14:O19"/>
  </mergeCells>
  <dataValidations count="7">
    <dataValidation type="list" allowBlank="1" showInputMessage="1" showErrorMessage="1" sqref="K5" xr:uid="{00000000-0002-0000-0200-000000000000}">
      <formula1>$P$20:$P$25</formula1>
    </dataValidation>
    <dataValidation type="list" allowBlank="1" showInputMessage="1" showErrorMessage="1" sqref="O2:O7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F5" xr:uid="{00000000-0002-0000-0200-000002000000}">
      <formula1>$O$10:$O$12</formula1>
    </dataValidation>
    <dataValidation type="list" allowBlank="1" showInputMessage="1" showErrorMessage="1" sqref="B5" xr:uid="{00000000-0002-0000-0200-000003000000}">
      <formula1>$O$33:$O$35</formula1>
    </dataValidation>
    <dataValidation type="list" allowBlank="1" showInputMessage="1" showErrorMessage="1" sqref="A5" xr:uid="{00000000-0002-0000-0200-000004000000}">
      <formula1>$O$3:$O$7</formula1>
    </dataValidation>
    <dataValidation type="list" allowBlank="1" showInputMessage="1" showErrorMessage="1" sqref="H5" xr:uid="{00000000-0002-0000-0200-000005000000}">
      <formula1>$O$27:$O$31</formula1>
    </dataValidation>
    <dataValidation type="list" allowBlank="1" showInputMessage="1" showErrorMessage="1" sqref="J5" xr:uid="{00000000-0002-0000-0200-000006000000}">
      <formula1>$P$14:$P$19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2">
    <tabColor theme="2" tint="-0.249977111117893"/>
  </sheetPr>
  <dimension ref="A1:R126"/>
  <sheetViews>
    <sheetView showGridLines="0" zoomScaleNormal="100" zoomScaleSheetLayoutView="85" workbookViewId="0">
      <selection activeCell="H12" sqref="H12"/>
    </sheetView>
  </sheetViews>
  <sheetFormatPr defaultRowHeight="12.75" x14ac:dyDescent="0.2"/>
  <cols>
    <col min="1" max="1" width="26.85546875" customWidth="1"/>
    <col min="2" max="2" width="24.28515625" customWidth="1"/>
    <col min="3" max="3" width="10.140625" customWidth="1"/>
    <col min="4" max="4" width="20.28515625" customWidth="1"/>
    <col min="5" max="5" width="15.5703125" hidden="1" customWidth="1"/>
    <col min="6" max="6" width="15.140625" customWidth="1"/>
    <col min="7" max="7" width="14.140625" customWidth="1"/>
    <col min="8" max="8" width="23" customWidth="1"/>
    <col min="9" max="9" width="17.7109375" customWidth="1"/>
    <col min="10" max="10" width="14.140625" customWidth="1"/>
    <col min="11" max="11" width="11.7109375" customWidth="1"/>
    <col min="12" max="12" width="19.140625" customWidth="1"/>
    <col min="13" max="13" width="22.85546875" customWidth="1"/>
    <col min="14" max="14" width="34.85546875" style="62" hidden="1" customWidth="1"/>
    <col min="15" max="16" width="9.140625" hidden="1" customWidth="1"/>
    <col min="17" max="17" width="52.140625" style="214" hidden="1" customWidth="1"/>
    <col min="18" max="18" width="15.140625" style="114" hidden="1" customWidth="1"/>
    <col min="19" max="20" width="9.140625" customWidth="1"/>
  </cols>
  <sheetData>
    <row r="1" spans="1:18" ht="42.75" customHeight="1" thickBot="1" x14ac:dyDescent="0.25">
      <c r="A1" s="241" t="s">
        <v>298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Q1" s="220" t="s">
        <v>86</v>
      </c>
      <c r="R1" s="232" t="s">
        <v>103</v>
      </c>
    </row>
    <row r="2" spans="1:18" ht="32.25" customHeight="1" x14ac:dyDescent="0.2">
      <c r="A2" s="243" t="s">
        <v>62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Q2" s="26" t="s">
        <v>122</v>
      </c>
      <c r="R2" s="233">
        <v>16738</v>
      </c>
    </row>
    <row r="3" spans="1:18" ht="32.25" customHeight="1" x14ac:dyDescent="0.2">
      <c r="A3" s="250" t="s">
        <v>45</v>
      </c>
      <c r="B3" s="248" t="s">
        <v>241</v>
      </c>
      <c r="C3" s="248" t="s">
        <v>0</v>
      </c>
      <c r="D3" s="248" t="s">
        <v>108</v>
      </c>
      <c r="E3" s="248" t="s">
        <v>267</v>
      </c>
      <c r="F3" s="248"/>
      <c r="G3" s="248"/>
      <c r="H3" s="251" t="s">
        <v>270</v>
      </c>
      <c r="I3" s="252"/>
      <c r="J3" s="248" t="s">
        <v>1</v>
      </c>
      <c r="K3" s="248" t="s">
        <v>21</v>
      </c>
      <c r="L3" s="248" t="s">
        <v>79</v>
      </c>
      <c r="M3" s="248" t="s">
        <v>230</v>
      </c>
      <c r="Q3" s="26" t="s">
        <v>128</v>
      </c>
      <c r="R3" s="233">
        <v>18427</v>
      </c>
    </row>
    <row r="4" spans="1:18" ht="85.5" x14ac:dyDescent="0.2">
      <c r="A4" s="250"/>
      <c r="B4" s="248"/>
      <c r="C4" s="248"/>
      <c r="D4" s="248"/>
      <c r="E4" s="163" t="s">
        <v>235</v>
      </c>
      <c r="F4" s="248" t="s">
        <v>265</v>
      </c>
      <c r="G4" s="248"/>
      <c r="H4" s="163" t="s">
        <v>273</v>
      </c>
      <c r="I4" s="163" t="s">
        <v>274</v>
      </c>
      <c r="J4" s="248"/>
      <c r="K4" s="248"/>
      <c r="L4" s="248"/>
      <c r="M4" s="248"/>
      <c r="Q4" s="26" t="s">
        <v>192</v>
      </c>
      <c r="R4" s="233">
        <v>19194</v>
      </c>
    </row>
    <row r="5" spans="1:18" ht="42" customHeight="1" thickBot="1" x14ac:dyDescent="0.25">
      <c r="A5" s="36" t="s">
        <v>194</v>
      </c>
      <c r="B5" s="86" t="s">
        <v>244</v>
      </c>
      <c r="C5" s="160">
        <v>1</v>
      </c>
      <c r="D5" s="73">
        <f>SUMIFS(R2:R126,Q2:Q126,A5)*C5</f>
        <v>20270</v>
      </c>
      <c r="E5" s="73"/>
      <c r="F5" s="109" t="s">
        <v>50</v>
      </c>
      <c r="G5" s="70">
        <f>IF(B5=N29,0,IF(F5=N24,O24,IF(F5=N25,O25,IF(F5=N26,0))))</f>
        <v>0</v>
      </c>
      <c r="H5" s="161">
        <v>0.5</v>
      </c>
      <c r="I5" s="224"/>
      <c r="J5" s="110">
        <v>0.5</v>
      </c>
      <c r="K5" s="119">
        <v>0.7</v>
      </c>
      <c r="L5" s="60">
        <f>(D5*(1+H5)+G5*C5)*(1+J5+K5)+I5</f>
        <v>66891</v>
      </c>
      <c r="M5" s="60">
        <f>L5*0.87</f>
        <v>58195.17</v>
      </c>
      <c r="Q5" s="26" t="s">
        <v>288</v>
      </c>
      <c r="R5" s="233">
        <v>17351</v>
      </c>
    </row>
    <row r="6" spans="1:18" ht="16.5" x14ac:dyDescent="0.25">
      <c r="A6" s="39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Q6" s="26" t="s">
        <v>289</v>
      </c>
      <c r="R6" s="233">
        <v>19194</v>
      </c>
    </row>
    <row r="7" spans="1:18" ht="16.5" x14ac:dyDescent="0.25">
      <c r="A7" s="39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Q7" s="26" t="s">
        <v>290</v>
      </c>
      <c r="R7" s="233">
        <v>18273</v>
      </c>
    </row>
    <row r="8" spans="1:18" ht="17.25" thickBot="1" x14ac:dyDescent="0.3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Q8" s="26" t="s">
        <v>63</v>
      </c>
      <c r="R8" s="234">
        <v>17812</v>
      </c>
    </row>
    <row r="9" spans="1:18" ht="18.75" x14ac:dyDescent="0.2">
      <c r="A9" s="50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256" t="s">
        <v>51</v>
      </c>
      <c r="O9" s="123">
        <v>0.5</v>
      </c>
      <c r="Q9" s="26" t="s">
        <v>65</v>
      </c>
      <c r="R9" s="233">
        <v>19655</v>
      </c>
    </row>
    <row r="10" spans="1:18" ht="16.5" x14ac:dyDescent="0.2">
      <c r="A10" s="44"/>
      <c r="B10" s="44"/>
      <c r="C10" s="44"/>
      <c r="D10" s="56"/>
      <c r="E10" s="56"/>
      <c r="F10" s="56"/>
      <c r="G10" s="56"/>
      <c r="H10" s="56"/>
      <c r="I10" s="56"/>
      <c r="J10" s="56"/>
      <c r="K10" s="44"/>
      <c r="L10" s="44"/>
      <c r="M10" s="44"/>
      <c r="N10" s="258"/>
      <c r="O10" s="33">
        <v>0.4</v>
      </c>
      <c r="Q10" s="26" t="s">
        <v>248</v>
      </c>
      <c r="R10" s="233">
        <v>20270</v>
      </c>
    </row>
    <row r="11" spans="1:18" ht="16.5" x14ac:dyDescent="0.2">
      <c r="A11" s="44"/>
      <c r="B11" s="44"/>
      <c r="C11" s="44"/>
      <c r="D11" s="56"/>
      <c r="E11" s="56"/>
      <c r="F11" s="56"/>
      <c r="G11" s="56"/>
      <c r="H11" s="56"/>
      <c r="I11" s="56"/>
      <c r="J11" s="56"/>
      <c r="K11" s="44"/>
      <c r="L11" s="44"/>
      <c r="M11" s="44"/>
      <c r="N11" s="258"/>
      <c r="O11" s="33">
        <v>0.3</v>
      </c>
      <c r="Q11" s="26" t="s">
        <v>64</v>
      </c>
      <c r="R11" s="233">
        <v>17734</v>
      </c>
    </row>
    <row r="12" spans="1:18" ht="16.5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58"/>
      <c r="O12" s="33">
        <v>0.2</v>
      </c>
      <c r="Q12" s="26" t="s">
        <v>129</v>
      </c>
      <c r="R12" s="233">
        <v>18427</v>
      </c>
    </row>
    <row r="13" spans="1:18" ht="16.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258"/>
      <c r="O13" s="33">
        <v>0.1</v>
      </c>
      <c r="Q13" s="26" t="s">
        <v>247</v>
      </c>
      <c r="R13" s="233">
        <v>19348</v>
      </c>
    </row>
    <row r="14" spans="1:18" ht="17.25" thickBo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257"/>
      <c r="O14" s="124">
        <v>0</v>
      </c>
      <c r="Q14" s="26" t="s">
        <v>36</v>
      </c>
      <c r="R14" s="229">
        <v>21652</v>
      </c>
    </row>
    <row r="15" spans="1:18" ht="16.5" x14ac:dyDescent="0.2">
      <c r="N15" s="253" t="s">
        <v>52</v>
      </c>
      <c r="O15" s="102">
        <v>0.7</v>
      </c>
      <c r="Q15" s="26" t="s">
        <v>187</v>
      </c>
      <c r="R15" s="233">
        <v>17505</v>
      </c>
    </row>
    <row r="16" spans="1:18" ht="12.75" customHeight="1" x14ac:dyDescent="0.2">
      <c r="N16" s="254"/>
      <c r="O16" s="120">
        <v>0.4</v>
      </c>
      <c r="Q16" s="26" t="s">
        <v>9</v>
      </c>
      <c r="R16" s="229">
        <v>22726</v>
      </c>
    </row>
    <row r="17" spans="14:18" ht="16.5" x14ac:dyDescent="0.2">
      <c r="N17" s="254"/>
      <c r="O17" s="121">
        <v>0.3</v>
      </c>
      <c r="Q17" s="221" t="s">
        <v>251</v>
      </c>
      <c r="R17" s="233">
        <v>23341</v>
      </c>
    </row>
    <row r="18" spans="14:18" ht="16.5" x14ac:dyDescent="0.2">
      <c r="N18" s="254"/>
      <c r="O18" s="103">
        <v>0.25</v>
      </c>
      <c r="Q18" s="221" t="s">
        <v>252</v>
      </c>
      <c r="R18" s="233">
        <v>23341</v>
      </c>
    </row>
    <row r="19" spans="14:18" ht="16.5" x14ac:dyDescent="0.2">
      <c r="N19" s="254"/>
      <c r="O19" s="103">
        <v>0.15</v>
      </c>
      <c r="Q19" s="26" t="s">
        <v>102</v>
      </c>
      <c r="R19" s="233">
        <v>23341</v>
      </c>
    </row>
    <row r="20" spans="14:18" ht="17.25" thickBot="1" x14ac:dyDescent="0.25">
      <c r="N20" s="255"/>
      <c r="O20" s="122">
        <v>0</v>
      </c>
      <c r="Q20" s="26" t="s">
        <v>130</v>
      </c>
      <c r="R20" s="233">
        <v>18427</v>
      </c>
    </row>
    <row r="21" spans="14:18" ht="16.5" x14ac:dyDescent="0.2">
      <c r="N21" s="256" t="s">
        <v>59</v>
      </c>
      <c r="O21" s="68">
        <v>0.5</v>
      </c>
      <c r="Q21" s="26" t="s">
        <v>152</v>
      </c>
      <c r="R21" s="229">
        <v>20270</v>
      </c>
    </row>
    <row r="22" spans="14:18" ht="17.25" thickBot="1" x14ac:dyDescent="0.25">
      <c r="N22" s="257"/>
      <c r="O22" s="68">
        <v>0</v>
      </c>
      <c r="Q22" s="26" t="s">
        <v>143</v>
      </c>
      <c r="R22" s="233">
        <v>19348</v>
      </c>
    </row>
    <row r="23" spans="14:18" ht="15" x14ac:dyDescent="0.2">
      <c r="N23" s="65" t="s">
        <v>47</v>
      </c>
      <c r="O23" s="64"/>
      <c r="Q23" s="222" t="s">
        <v>162</v>
      </c>
      <c r="R23" s="229">
        <v>17812</v>
      </c>
    </row>
    <row r="24" spans="14:18" ht="16.5" x14ac:dyDescent="0.2">
      <c r="N24" s="66" t="s">
        <v>48</v>
      </c>
      <c r="O24" s="12">
        <v>3000</v>
      </c>
      <c r="Q24" s="222" t="s">
        <v>170</v>
      </c>
      <c r="R24" s="233">
        <v>19655</v>
      </c>
    </row>
    <row r="25" spans="14:18" ht="16.5" x14ac:dyDescent="0.2">
      <c r="N25" s="66" t="s">
        <v>49</v>
      </c>
      <c r="O25" s="12">
        <v>7000</v>
      </c>
      <c r="Q25" s="222" t="s">
        <v>166</v>
      </c>
      <c r="R25" s="233">
        <v>18734</v>
      </c>
    </row>
    <row r="26" spans="14:18" ht="17.25" thickBot="1" x14ac:dyDescent="0.25">
      <c r="N26" s="67" t="s">
        <v>50</v>
      </c>
      <c r="O26" s="13">
        <v>0</v>
      </c>
      <c r="Q26" s="26" t="s">
        <v>131</v>
      </c>
      <c r="R26" s="233">
        <v>18427</v>
      </c>
    </row>
    <row r="27" spans="14:18" ht="16.5" x14ac:dyDescent="0.2">
      <c r="N27" s="74" t="s">
        <v>241</v>
      </c>
      <c r="O27" s="64"/>
      <c r="Q27" s="26" t="s">
        <v>153</v>
      </c>
      <c r="R27" s="229">
        <v>20270</v>
      </c>
    </row>
    <row r="28" spans="14:18" ht="16.5" x14ac:dyDescent="0.2">
      <c r="N28" s="7" t="s">
        <v>244</v>
      </c>
      <c r="O28" s="139"/>
      <c r="Q28" s="26" t="s">
        <v>144</v>
      </c>
      <c r="R28" s="233">
        <v>19348</v>
      </c>
    </row>
    <row r="29" spans="14:18" ht="16.5" x14ac:dyDescent="0.35">
      <c r="N29" s="7" t="s">
        <v>242</v>
      </c>
      <c r="O29" s="12"/>
      <c r="Q29" s="25" t="s">
        <v>211</v>
      </c>
      <c r="R29" s="235">
        <v>18427</v>
      </c>
    </row>
    <row r="30" spans="14:18" ht="16.5" x14ac:dyDescent="0.35">
      <c r="N30" s="7" t="s">
        <v>243</v>
      </c>
      <c r="O30" s="12"/>
      <c r="Q30" s="25" t="s">
        <v>213</v>
      </c>
      <c r="R30" s="229">
        <v>20270</v>
      </c>
    </row>
    <row r="31" spans="14:18" ht="16.5" x14ac:dyDescent="0.35">
      <c r="Q31" s="25" t="s">
        <v>212</v>
      </c>
      <c r="R31" s="233">
        <v>19348</v>
      </c>
    </row>
    <row r="32" spans="14:18" ht="16.5" x14ac:dyDescent="0.35">
      <c r="Q32" s="26" t="s">
        <v>132</v>
      </c>
      <c r="R32" s="235">
        <v>18427</v>
      </c>
    </row>
    <row r="33" spans="17:18" ht="16.5" x14ac:dyDescent="0.2">
      <c r="Q33" s="26" t="s">
        <v>154</v>
      </c>
      <c r="R33" s="229">
        <v>20270</v>
      </c>
    </row>
    <row r="34" spans="17:18" ht="16.5" x14ac:dyDescent="0.2">
      <c r="Q34" s="26" t="s">
        <v>145</v>
      </c>
      <c r="R34" s="233">
        <v>19348</v>
      </c>
    </row>
    <row r="35" spans="17:18" ht="16.5" x14ac:dyDescent="0.35">
      <c r="Q35" s="26" t="s">
        <v>133</v>
      </c>
      <c r="R35" s="235">
        <v>18427</v>
      </c>
    </row>
    <row r="36" spans="17:18" ht="33" x14ac:dyDescent="0.2">
      <c r="Q36" s="26" t="s">
        <v>279</v>
      </c>
      <c r="R36" s="233">
        <v>19348</v>
      </c>
    </row>
    <row r="37" spans="17:18" ht="16.5" x14ac:dyDescent="0.35">
      <c r="Q37" s="26" t="s">
        <v>134</v>
      </c>
      <c r="R37" s="235">
        <v>18427</v>
      </c>
    </row>
    <row r="38" spans="17:18" ht="33" x14ac:dyDescent="0.2">
      <c r="Q38" s="26" t="s">
        <v>280</v>
      </c>
      <c r="R38" s="233">
        <v>19348</v>
      </c>
    </row>
    <row r="39" spans="17:18" ht="16.5" x14ac:dyDescent="0.35">
      <c r="Q39" s="25" t="s">
        <v>210</v>
      </c>
      <c r="R39" s="235">
        <v>18427</v>
      </c>
    </row>
    <row r="40" spans="17:18" ht="16.5" x14ac:dyDescent="0.35">
      <c r="Q40" s="25" t="s">
        <v>284</v>
      </c>
      <c r="R40" s="235">
        <v>18427</v>
      </c>
    </row>
    <row r="41" spans="17:18" ht="16.5" x14ac:dyDescent="0.35">
      <c r="Q41" s="25" t="s">
        <v>285</v>
      </c>
      <c r="R41" s="235">
        <v>18427</v>
      </c>
    </row>
    <row r="42" spans="17:18" ht="16.5" x14ac:dyDescent="0.35">
      <c r="Q42" s="26" t="s">
        <v>135</v>
      </c>
      <c r="R42" s="235">
        <v>18427</v>
      </c>
    </row>
    <row r="43" spans="17:18" ht="16.5" x14ac:dyDescent="0.2">
      <c r="Q43" s="26" t="s">
        <v>155</v>
      </c>
      <c r="R43" s="229">
        <v>20270</v>
      </c>
    </row>
    <row r="44" spans="17:18" ht="16.5" x14ac:dyDescent="0.2">
      <c r="Q44" s="26" t="s">
        <v>146</v>
      </c>
      <c r="R44" s="233">
        <v>19348</v>
      </c>
    </row>
    <row r="45" spans="17:18" ht="16.5" x14ac:dyDescent="0.35">
      <c r="Q45" s="25" t="s">
        <v>209</v>
      </c>
      <c r="R45" s="235">
        <v>18427</v>
      </c>
    </row>
    <row r="46" spans="17:18" ht="16.5" x14ac:dyDescent="0.35">
      <c r="Q46" s="25" t="s">
        <v>208</v>
      </c>
      <c r="R46" s="235">
        <v>18427</v>
      </c>
    </row>
    <row r="47" spans="17:18" ht="16.5" x14ac:dyDescent="0.35">
      <c r="Q47" s="26" t="s">
        <v>281</v>
      </c>
      <c r="R47" s="235">
        <v>18427</v>
      </c>
    </row>
    <row r="48" spans="17:18" ht="16.5" x14ac:dyDescent="0.2">
      <c r="Q48" s="26" t="s">
        <v>156</v>
      </c>
      <c r="R48" s="229">
        <v>20270</v>
      </c>
    </row>
    <row r="49" spans="17:18" ht="16.5" x14ac:dyDescent="0.2">
      <c r="Q49" s="26" t="s">
        <v>147</v>
      </c>
      <c r="R49" s="233">
        <v>19348</v>
      </c>
    </row>
    <row r="50" spans="17:18" ht="16.5" x14ac:dyDescent="0.35">
      <c r="Q50" s="26" t="s">
        <v>282</v>
      </c>
      <c r="R50" s="235">
        <v>18427</v>
      </c>
    </row>
    <row r="51" spans="17:18" ht="16.5" x14ac:dyDescent="0.35">
      <c r="Q51" s="26" t="s">
        <v>142</v>
      </c>
      <c r="R51" s="235">
        <v>18427</v>
      </c>
    </row>
    <row r="52" spans="17:18" ht="16.5" x14ac:dyDescent="0.2">
      <c r="Q52" s="26" t="s">
        <v>157</v>
      </c>
      <c r="R52" s="229">
        <v>20270</v>
      </c>
    </row>
    <row r="53" spans="17:18" ht="16.5" x14ac:dyDescent="0.2">
      <c r="Q53" s="26" t="s">
        <v>148</v>
      </c>
      <c r="R53" s="233">
        <v>19348</v>
      </c>
    </row>
    <row r="54" spans="17:18" ht="16.5" x14ac:dyDescent="0.2">
      <c r="Q54" s="26" t="s">
        <v>123</v>
      </c>
      <c r="R54" s="233">
        <v>16738</v>
      </c>
    </row>
    <row r="55" spans="17:18" ht="16.5" x14ac:dyDescent="0.2">
      <c r="Q55" s="26" t="s">
        <v>121</v>
      </c>
      <c r="R55" s="233">
        <v>16431</v>
      </c>
    </row>
    <row r="56" spans="17:18" ht="16.5" x14ac:dyDescent="0.2">
      <c r="Q56" s="26" t="s">
        <v>189</v>
      </c>
      <c r="R56" s="233">
        <v>17659</v>
      </c>
    </row>
    <row r="57" spans="17:18" ht="16.5" x14ac:dyDescent="0.2">
      <c r="Q57" s="26" t="s">
        <v>124</v>
      </c>
      <c r="R57" s="233">
        <v>16738</v>
      </c>
    </row>
    <row r="58" spans="17:18" ht="16.5" x14ac:dyDescent="0.2">
      <c r="Q58" s="26" t="s">
        <v>179</v>
      </c>
      <c r="R58" s="233">
        <v>19502</v>
      </c>
    </row>
    <row r="59" spans="17:18" ht="16.5" x14ac:dyDescent="0.2">
      <c r="Q59" s="26" t="s">
        <v>127</v>
      </c>
      <c r="R59" s="233">
        <v>19348</v>
      </c>
    </row>
    <row r="60" spans="17:18" ht="16.5" x14ac:dyDescent="0.2">
      <c r="Q60" s="28" t="s">
        <v>199</v>
      </c>
      <c r="R60" s="27">
        <v>18427</v>
      </c>
    </row>
    <row r="61" spans="17:18" ht="16.5" x14ac:dyDescent="0.2">
      <c r="Q61" s="26" t="s">
        <v>164</v>
      </c>
      <c r="R61" s="229">
        <v>17812</v>
      </c>
    </row>
    <row r="62" spans="17:18" ht="16.5" x14ac:dyDescent="0.2">
      <c r="Q62" s="26" t="s">
        <v>172</v>
      </c>
      <c r="R62" s="233">
        <v>19655</v>
      </c>
    </row>
    <row r="63" spans="17:18" ht="16.5" x14ac:dyDescent="0.2">
      <c r="Q63" s="26" t="s">
        <v>168</v>
      </c>
      <c r="R63" s="233">
        <v>18734</v>
      </c>
    </row>
    <row r="64" spans="17:18" ht="16.5" x14ac:dyDescent="0.2">
      <c r="Q64" s="26" t="s">
        <v>136</v>
      </c>
      <c r="R64" s="233">
        <v>18427</v>
      </c>
    </row>
    <row r="65" spans="17:18" ht="16.5" x14ac:dyDescent="0.2">
      <c r="Q65" s="26" t="s">
        <v>158</v>
      </c>
      <c r="R65" s="229">
        <v>20270</v>
      </c>
    </row>
    <row r="66" spans="17:18" ht="16.5" x14ac:dyDescent="0.2">
      <c r="Q66" s="26" t="s">
        <v>149</v>
      </c>
      <c r="R66" s="233">
        <v>19348</v>
      </c>
    </row>
    <row r="67" spans="17:18" ht="16.5" x14ac:dyDescent="0.2">
      <c r="Q67" s="26" t="s">
        <v>291</v>
      </c>
      <c r="R67" s="233">
        <v>16892</v>
      </c>
    </row>
    <row r="68" spans="17:18" ht="16.5" x14ac:dyDescent="0.2">
      <c r="Q68" s="26" t="s">
        <v>292</v>
      </c>
      <c r="R68" s="233">
        <v>18734</v>
      </c>
    </row>
    <row r="69" spans="17:18" ht="16.5" x14ac:dyDescent="0.2">
      <c r="Q69" s="26" t="s">
        <v>293</v>
      </c>
      <c r="R69" s="233">
        <v>17812</v>
      </c>
    </row>
    <row r="70" spans="17:18" ht="16.5" x14ac:dyDescent="0.2">
      <c r="Q70" s="26" t="s">
        <v>137</v>
      </c>
      <c r="R70" s="233">
        <v>18427</v>
      </c>
    </row>
    <row r="71" spans="17:18" ht="16.5" x14ac:dyDescent="0.2">
      <c r="Q71" s="26" t="s">
        <v>159</v>
      </c>
      <c r="R71" s="229">
        <v>20270</v>
      </c>
    </row>
    <row r="72" spans="17:18" ht="16.5" x14ac:dyDescent="0.2">
      <c r="Q72" s="26" t="s">
        <v>150</v>
      </c>
      <c r="R72" s="233">
        <v>19348</v>
      </c>
    </row>
    <row r="73" spans="17:18" ht="16.5" x14ac:dyDescent="0.2">
      <c r="Q73" s="26" t="s">
        <v>138</v>
      </c>
      <c r="R73" s="233">
        <v>18427</v>
      </c>
    </row>
    <row r="74" spans="17:18" ht="16.5" x14ac:dyDescent="0.2">
      <c r="Q74" s="26" t="s">
        <v>286</v>
      </c>
      <c r="R74" s="233">
        <v>20270</v>
      </c>
    </row>
    <row r="75" spans="17:18" ht="16.5" x14ac:dyDescent="0.2">
      <c r="Q75" s="26" t="s">
        <v>294</v>
      </c>
      <c r="R75" s="233">
        <v>18427</v>
      </c>
    </row>
    <row r="76" spans="17:18" ht="16.5" x14ac:dyDescent="0.2">
      <c r="Q76" s="26" t="s">
        <v>295</v>
      </c>
      <c r="R76" s="229">
        <v>20270</v>
      </c>
    </row>
    <row r="77" spans="17:18" ht="16.5" x14ac:dyDescent="0.2">
      <c r="Q77" s="26" t="s">
        <v>188</v>
      </c>
      <c r="R77" s="233">
        <v>19348</v>
      </c>
    </row>
    <row r="78" spans="17:18" ht="16.5" x14ac:dyDescent="0.2">
      <c r="Q78" s="26" t="s">
        <v>174</v>
      </c>
      <c r="R78" s="233">
        <v>18427</v>
      </c>
    </row>
    <row r="79" spans="17:18" ht="16.5" x14ac:dyDescent="0.2">
      <c r="Q79" s="26" t="s">
        <v>178</v>
      </c>
      <c r="R79" s="229">
        <v>20270</v>
      </c>
    </row>
    <row r="80" spans="17:18" ht="16.5" x14ac:dyDescent="0.2">
      <c r="Q80" s="26" t="s">
        <v>176</v>
      </c>
      <c r="R80" s="233">
        <v>19348</v>
      </c>
    </row>
    <row r="81" spans="17:18" ht="16.5" x14ac:dyDescent="0.2">
      <c r="Q81" s="26" t="s">
        <v>173</v>
      </c>
      <c r="R81" s="233">
        <v>18427</v>
      </c>
    </row>
    <row r="82" spans="17:18" ht="16.5" x14ac:dyDescent="0.2">
      <c r="Q82" s="26" t="s">
        <v>177</v>
      </c>
      <c r="R82" s="229">
        <v>20270</v>
      </c>
    </row>
    <row r="83" spans="17:18" ht="16.5" x14ac:dyDescent="0.2">
      <c r="Q83" s="26" t="s">
        <v>175</v>
      </c>
      <c r="R83" s="233">
        <v>19348</v>
      </c>
    </row>
    <row r="84" spans="17:18" ht="16.5" x14ac:dyDescent="0.2">
      <c r="Q84" s="26" t="s">
        <v>296</v>
      </c>
      <c r="R84" s="233">
        <v>18120</v>
      </c>
    </row>
    <row r="85" spans="17:18" ht="16.5" x14ac:dyDescent="0.2">
      <c r="Q85" s="26" t="s">
        <v>283</v>
      </c>
      <c r="R85" s="233">
        <v>19348</v>
      </c>
    </row>
    <row r="86" spans="17:18" ht="16.5" x14ac:dyDescent="0.2">
      <c r="Q86" s="28" t="s">
        <v>201</v>
      </c>
      <c r="R86" s="233">
        <v>18427</v>
      </c>
    </row>
    <row r="87" spans="17:18" ht="16.5" x14ac:dyDescent="0.2">
      <c r="Q87" s="26" t="s">
        <v>139</v>
      </c>
      <c r="R87" s="233">
        <v>18427</v>
      </c>
    </row>
    <row r="88" spans="17:18" ht="16.5" x14ac:dyDescent="0.2">
      <c r="Q88" s="28" t="s">
        <v>200</v>
      </c>
      <c r="R88" s="27">
        <v>19348</v>
      </c>
    </row>
    <row r="89" spans="17:18" ht="16.5" x14ac:dyDescent="0.2">
      <c r="Q89" s="28" t="s">
        <v>203</v>
      </c>
      <c r="R89" s="233">
        <v>18427</v>
      </c>
    </row>
    <row r="90" spans="17:18" ht="16.5" x14ac:dyDescent="0.2">
      <c r="Q90" s="28" t="s">
        <v>202</v>
      </c>
      <c r="R90" s="233">
        <v>18427</v>
      </c>
    </row>
    <row r="91" spans="17:18" ht="16.5" x14ac:dyDescent="0.2">
      <c r="Q91" s="28" t="s">
        <v>207</v>
      </c>
      <c r="R91" s="233">
        <v>18427</v>
      </c>
    </row>
    <row r="92" spans="17:18" ht="16.5" x14ac:dyDescent="0.2">
      <c r="Q92" s="26" t="s">
        <v>125</v>
      </c>
      <c r="R92" s="233">
        <v>16738</v>
      </c>
    </row>
    <row r="93" spans="17:18" ht="16.5" x14ac:dyDescent="0.2">
      <c r="Q93" s="26" t="s">
        <v>140</v>
      </c>
      <c r="R93" s="233">
        <v>18427</v>
      </c>
    </row>
    <row r="94" spans="17:18" ht="16.5" x14ac:dyDescent="0.2">
      <c r="Q94" s="26" t="s">
        <v>180</v>
      </c>
      <c r="R94" s="233">
        <v>20730</v>
      </c>
    </row>
    <row r="95" spans="17:18" ht="33" x14ac:dyDescent="0.2">
      <c r="Q95" s="26" t="s">
        <v>184</v>
      </c>
      <c r="R95" s="233">
        <v>22880</v>
      </c>
    </row>
    <row r="96" spans="17:18" ht="33" x14ac:dyDescent="0.2">
      <c r="Q96" s="26" t="s">
        <v>182</v>
      </c>
      <c r="R96" s="233">
        <v>21805</v>
      </c>
    </row>
    <row r="97" spans="17:18" ht="16.5" x14ac:dyDescent="0.2">
      <c r="Q97" s="221" t="s">
        <v>253</v>
      </c>
      <c r="R97" s="233">
        <v>20270</v>
      </c>
    </row>
    <row r="98" spans="17:18" ht="16.5" x14ac:dyDescent="0.2">
      <c r="Q98" s="26" t="s">
        <v>126</v>
      </c>
      <c r="R98" s="233">
        <v>16738</v>
      </c>
    </row>
    <row r="99" spans="17:18" ht="16.5" x14ac:dyDescent="0.2">
      <c r="Q99" s="26" t="s">
        <v>258</v>
      </c>
      <c r="R99" s="236">
        <v>17505</v>
      </c>
    </row>
    <row r="100" spans="17:18" ht="16.5" x14ac:dyDescent="0.2">
      <c r="Q100" s="26" t="s">
        <v>259</v>
      </c>
      <c r="R100" s="236">
        <v>18427</v>
      </c>
    </row>
    <row r="101" spans="17:18" ht="16.5" x14ac:dyDescent="0.2">
      <c r="Q101" s="26" t="s">
        <v>191</v>
      </c>
      <c r="R101" s="233">
        <v>18581</v>
      </c>
    </row>
    <row r="102" spans="17:18" ht="16.5" x14ac:dyDescent="0.2">
      <c r="Q102" s="26" t="s">
        <v>185</v>
      </c>
      <c r="R102" s="233">
        <v>22880</v>
      </c>
    </row>
    <row r="103" spans="17:18" ht="16.5" x14ac:dyDescent="0.2">
      <c r="Q103" s="26" t="s">
        <v>181</v>
      </c>
      <c r="R103" s="233">
        <v>20730</v>
      </c>
    </row>
    <row r="104" spans="17:18" ht="16.5" x14ac:dyDescent="0.2">
      <c r="Q104" s="26" t="s">
        <v>186</v>
      </c>
      <c r="R104" s="233">
        <v>22880</v>
      </c>
    </row>
    <row r="105" spans="17:18" ht="16.5" x14ac:dyDescent="0.2">
      <c r="Q105" s="26" t="s">
        <v>183</v>
      </c>
      <c r="R105" s="233">
        <v>21805</v>
      </c>
    </row>
    <row r="106" spans="17:18" ht="16.5" x14ac:dyDescent="0.2">
      <c r="Q106" s="26" t="s">
        <v>190</v>
      </c>
      <c r="R106" s="233">
        <v>18581</v>
      </c>
    </row>
    <row r="107" spans="17:18" ht="16.5" x14ac:dyDescent="0.2">
      <c r="Q107" s="28" t="s">
        <v>204</v>
      </c>
      <c r="R107" s="27">
        <v>18427</v>
      </c>
    </row>
    <row r="108" spans="17:18" ht="16.5" x14ac:dyDescent="0.2">
      <c r="Q108" s="28" t="s">
        <v>206</v>
      </c>
      <c r="R108" s="27">
        <v>20270</v>
      </c>
    </row>
    <row r="109" spans="17:18" ht="16.5" x14ac:dyDescent="0.2">
      <c r="Q109" s="28" t="s">
        <v>205</v>
      </c>
      <c r="R109" s="27">
        <v>19348</v>
      </c>
    </row>
    <row r="110" spans="17:18" ht="16.5" x14ac:dyDescent="0.2">
      <c r="Q110" s="26" t="s">
        <v>161</v>
      </c>
      <c r="R110" s="229">
        <v>17812</v>
      </c>
    </row>
    <row r="111" spans="17:18" ht="16.5" x14ac:dyDescent="0.2">
      <c r="Q111" s="26" t="s">
        <v>169</v>
      </c>
      <c r="R111" s="233">
        <v>19655</v>
      </c>
    </row>
    <row r="112" spans="17:18" ht="16.5" x14ac:dyDescent="0.2">
      <c r="Q112" s="26" t="s">
        <v>165</v>
      </c>
      <c r="R112" s="233">
        <v>18734</v>
      </c>
    </row>
    <row r="113" spans="17:18" ht="16.5" x14ac:dyDescent="0.2">
      <c r="Q113" s="221" t="s">
        <v>254</v>
      </c>
      <c r="R113" s="233">
        <v>20576</v>
      </c>
    </row>
    <row r="114" spans="17:18" ht="16.5" x14ac:dyDescent="0.2">
      <c r="Q114" s="26" t="s">
        <v>163</v>
      </c>
      <c r="R114" s="229">
        <v>17812</v>
      </c>
    </row>
    <row r="115" spans="17:18" ht="16.5" x14ac:dyDescent="0.2">
      <c r="Q115" s="26" t="s">
        <v>171</v>
      </c>
      <c r="R115" s="233">
        <v>19655</v>
      </c>
    </row>
    <row r="116" spans="17:18" ht="16.5" x14ac:dyDescent="0.2">
      <c r="Q116" s="26" t="s">
        <v>167</v>
      </c>
      <c r="R116" s="233">
        <v>18734</v>
      </c>
    </row>
    <row r="117" spans="17:18" ht="16.5" x14ac:dyDescent="0.2">
      <c r="Q117" s="221" t="s">
        <v>255</v>
      </c>
      <c r="R117" s="233">
        <v>20576</v>
      </c>
    </row>
    <row r="118" spans="17:18" ht="16.5" x14ac:dyDescent="0.2">
      <c r="Q118" s="26" t="s">
        <v>193</v>
      </c>
      <c r="R118" s="233">
        <v>18427</v>
      </c>
    </row>
    <row r="119" spans="17:18" ht="16.5" x14ac:dyDescent="0.2">
      <c r="Q119" s="26" t="s">
        <v>194</v>
      </c>
      <c r="R119" s="229">
        <v>20270</v>
      </c>
    </row>
    <row r="120" spans="17:18" ht="16.5" x14ac:dyDescent="0.2">
      <c r="Q120" s="26" t="s">
        <v>195</v>
      </c>
      <c r="R120" s="233">
        <v>19348</v>
      </c>
    </row>
    <row r="121" spans="17:18" ht="16.5" x14ac:dyDescent="0.2">
      <c r="Q121" s="26" t="s">
        <v>196</v>
      </c>
      <c r="R121" s="233">
        <v>18427</v>
      </c>
    </row>
    <row r="122" spans="17:18" ht="16.5" x14ac:dyDescent="0.2">
      <c r="Q122" s="26" t="s">
        <v>197</v>
      </c>
      <c r="R122" s="229">
        <v>20270</v>
      </c>
    </row>
    <row r="123" spans="17:18" ht="16.5" x14ac:dyDescent="0.2">
      <c r="Q123" s="26" t="s">
        <v>198</v>
      </c>
      <c r="R123" s="233">
        <v>19348</v>
      </c>
    </row>
    <row r="124" spans="17:18" ht="16.5" x14ac:dyDescent="0.2">
      <c r="Q124" s="26" t="s">
        <v>141</v>
      </c>
      <c r="R124" s="233">
        <v>18427</v>
      </c>
    </row>
    <row r="125" spans="17:18" ht="16.5" x14ac:dyDescent="0.2">
      <c r="Q125" s="26" t="s">
        <v>160</v>
      </c>
      <c r="R125" s="229">
        <v>20270</v>
      </c>
    </row>
    <row r="126" spans="17:18" ht="16.5" x14ac:dyDescent="0.2">
      <c r="Q126" s="26" t="s">
        <v>151</v>
      </c>
      <c r="R126" s="233">
        <v>19348</v>
      </c>
    </row>
  </sheetData>
  <sheetProtection sheet="1" formatCells="0" formatColumns="0" formatRows="0"/>
  <mergeCells count="16">
    <mergeCell ref="N21:N22"/>
    <mergeCell ref="N9:N14"/>
    <mergeCell ref="N15:N20"/>
    <mergeCell ref="F4:G4"/>
    <mergeCell ref="A1:M1"/>
    <mergeCell ref="A2:M2"/>
    <mergeCell ref="E3:G3"/>
    <mergeCell ref="M3:M4"/>
    <mergeCell ref="L3:L4"/>
    <mergeCell ref="K3:K4"/>
    <mergeCell ref="J3:J4"/>
    <mergeCell ref="D3:D4"/>
    <mergeCell ref="C3:C4"/>
    <mergeCell ref="B3:B4"/>
    <mergeCell ref="A3:A4"/>
    <mergeCell ref="H3:I3"/>
  </mergeCells>
  <dataValidations count="6">
    <dataValidation type="list" allowBlank="1" showInputMessage="1" showErrorMessage="1" sqref="J5" xr:uid="{00000000-0002-0000-0300-000000000000}">
      <formula1>$O$9:$O$14</formula1>
    </dataValidation>
    <dataValidation type="list" allowBlank="1" showInputMessage="1" showErrorMessage="1" sqref="B5" xr:uid="{00000000-0002-0000-0300-000001000000}">
      <formula1>$N$28:$N$30</formula1>
    </dataValidation>
    <dataValidation type="list" allowBlank="1" showInputMessage="1" showErrorMessage="1" sqref="F5" xr:uid="{00000000-0002-0000-0300-000002000000}">
      <formula1>$N$24:$N$26</formula1>
    </dataValidation>
    <dataValidation type="list" allowBlank="1" showInputMessage="1" showErrorMessage="1" sqref="K5" xr:uid="{00000000-0002-0000-0300-000003000000}">
      <formula1>$O$15:$O$20</formula1>
    </dataValidation>
    <dataValidation type="list" allowBlank="1" showInputMessage="1" showErrorMessage="1" sqref="H5" xr:uid="{00000000-0002-0000-0300-000005000000}">
      <formula1>$O$21:$O$22</formula1>
    </dataValidation>
    <dataValidation type="list" allowBlank="1" showInputMessage="1" showErrorMessage="1" sqref="A5" xr:uid="{00000000-0002-0000-0300-000004000000}">
      <formula1>$Q$2:$Q$126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>
    <tabColor theme="2" tint="-0.249977111117893"/>
  </sheetPr>
  <dimension ref="A1:AH53"/>
  <sheetViews>
    <sheetView showGridLines="0" zoomScale="70" zoomScaleNormal="70" zoomScaleSheetLayoutView="40" workbookViewId="0">
      <selection activeCell="A5" sqref="A5"/>
    </sheetView>
  </sheetViews>
  <sheetFormatPr defaultRowHeight="12.75" x14ac:dyDescent="0.2"/>
  <cols>
    <col min="1" max="1" width="34.5703125" style="165" customWidth="1"/>
    <col min="2" max="2" width="22" style="165" customWidth="1"/>
    <col min="3" max="3" width="15.85546875" style="165" customWidth="1"/>
    <col min="4" max="4" width="19.28515625" style="165" customWidth="1"/>
    <col min="5" max="5" width="14.140625" style="165" hidden="1" customWidth="1"/>
    <col min="6" max="6" width="19.5703125" style="165" customWidth="1"/>
    <col min="7" max="7" width="13.140625" style="165" customWidth="1"/>
    <col min="8" max="8" width="12.85546875" style="165" customWidth="1"/>
    <col min="9" max="9" width="13.5703125" style="165" customWidth="1"/>
    <col min="10" max="10" width="14.42578125" style="165" customWidth="1"/>
    <col min="11" max="11" width="11.5703125" style="165" customWidth="1"/>
    <col min="12" max="12" width="13" style="165" customWidth="1"/>
    <col min="13" max="13" width="12.28515625" style="165" customWidth="1"/>
    <col min="14" max="14" width="12.7109375" style="165" customWidth="1"/>
    <col min="15" max="15" width="9.7109375" style="165" customWidth="1"/>
    <col min="16" max="16" width="10.7109375" style="165" customWidth="1"/>
    <col min="17" max="17" width="16.140625" style="165" customWidth="1"/>
    <col min="18" max="19" width="17.42578125" style="165" customWidth="1"/>
    <col min="20" max="20" width="11.42578125" style="165" customWidth="1"/>
    <col min="21" max="21" width="15.7109375" style="165" customWidth="1"/>
    <col min="22" max="22" width="16.7109375" style="165" customWidth="1"/>
    <col min="23" max="23" width="21.28515625" style="165" customWidth="1"/>
    <col min="24" max="24" width="17" style="165" customWidth="1"/>
    <col min="25" max="25" width="16" style="165" customWidth="1"/>
    <col min="26" max="26" width="30.7109375" style="165" hidden="1" customWidth="1"/>
    <col min="27" max="27" width="9.140625" style="195" hidden="1" customWidth="1"/>
    <col min="28" max="29" width="9.140625" style="165" hidden="1" customWidth="1"/>
    <col min="30" max="30" width="15.140625" style="165" hidden="1" customWidth="1"/>
    <col min="31" max="31" width="16.28515625" style="165" hidden="1" customWidth="1"/>
    <col min="32" max="32" width="19.5703125" style="165" hidden="1" customWidth="1"/>
    <col min="33" max="34" width="9.140625" style="165" hidden="1" customWidth="1"/>
    <col min="35" max="35" width="9.140625" style="165" customWidth="1"/>
    <col min="36" max="16384" width="9.140625" style="165"/>
  </cols>
  <sheetData>
    <row r="1" spans="1:34" ht="40.5" customHeight="1" x14ac:dyDescent="0.2">
      <c r="A1" s="241" t="s">
        <v>298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Z1" s="141" t="s">
        <v>45</v>
      </c>
      <c r="AA1" s="142" t="s">
        <v>260</v>
      </c>
      <c r="AB1" s="140" t="s">
        <v>223</v>
      </c>
      <c r="AC1" s="140" t="s">
        <v>261</v>
      </c>
      <c r="AD1" s="32"/>
      <c r="AE1" s="92" t="s">
        <v>70</v>
      </c>
      <c r="AF1" s="93"/>
    </row>
    <row r="2" spans="1:34" ht="42.75" customHeight="1" thickBot="1" x14ac:dyDescent="0.25">
      <c r="A2" s="262" t="s">
        <v>224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45"/>
      <c r="Z2" s="166" t="s">
        <v>78</v>
      </c>
      <c r="AA2" s="167"/>
      <c r="AB2" s="168">
        <v>21650</v>
      </c>
      <c r="AC2" s="168">
        <v>50</v>
      </c>
      <c r="AE2" s="14" t="s">
        <v>58</v>
      </c>
      <c r="AF2" s="15">
        <v>0</v>
      </c>
    </row>
    <row r="3" spans="1:34" ht="42.75" customHeight="1" thickBot="1" x14ac:dyDescent="0.25">
      <c r="A3" s="250" t="s">
        <v>45</v>
      </c>
      <c r="B3" s="248" t="s">
        <v>241</v>
      </c>
      <c r="C3" s="248" t="s">
        <v>264</v>
      </c>
      <c r="D3" s="248" t="s">
        <v>108</v>
      </c>
      <c r="E3" s="164" t="s">
        <v>246</v>
      </c>
      <c r="F3" s="251" t="s">
        <v>267</v>
      </c>
      <c r="G3" s="259"/>
      <c r="H3" s="252"/>
      <c r="I3" s="251" t="s">
        <v>269</v>
      </c>
      <c r="J3" s="259"/>
      <c r="K3" s="259"/>
      <c r="L3" s="259"/>
      <c r="M3" s="259"/>
      <c r="N3" s="259"/>
      <c r="O3" s="259"/>
      <c r="P3" s="259"/>
      <c r="Q3" s="252"/>
      <c r="R3" s="251" t="s">
        <v>270</v>
      </c>
      <c r="S3" s="259"/>
      <c r="T3" s="252"/>
      <c r="U3" s="248" t="s">
        <v>1</v>
      </c>
      <c r="V3" s="248" t="s">
        <v>21</v>
      </c>
      <c r="W3" s="248" t="s">
        <v>79</v>
      </c>
      <c r="X3" s="248" t="s">
        <v>230</v>
      </c>
      <c r="Y3" s="45"/>
      <c r="Z3" s="166" t="s">
        <v>77</v>
      </c>
      <c r="AA3" s="169">
        <v>0.1</v>
      </c>
      <c r="AB3" s="168">
        <v>21650</v>
      </c>
      <c r="AC3" s="168">
        <v>50</v>
      </c>
      <c r="AE3" s="170">
        <v>1</v>
      </c>
      <c r="AF3" s="171">
        <v>1100</v>
      </c>
      <c r="AH3" s="165" t="s">
        <v>227</v>
      </c>
    </row>
    <row r="4" spans="1:34" ht="172.5" customHeight="1" thickBot="1" x14ac:dyDescent="0.25">
      <c r="A4" s="250"/>
      <c r="B4" s="248"/>
      <c r="C4" s="248"/>
      <c r="D4" s="248"/>
      <c r="E4" s="163" t="s">
        <v>235</v>
      </c>
      <c r="F4" s="163" t="s">
        <v>268</v>
      </c>
      <c r="G4" s="248" t="s">
        <v>265</v>
      </c>
      <c r="H4" s="248"/>
      <c r="I4" s="251" t="s">
        <v>275</v>
      </c>
      <c r="J4" s="252"/>
      <c r="K4" s="251" t="s">
        <v>228</v>
      </c>
      <c r="L4" s="252"/>
      <c r="M4" s="251" t="s">
        <v>73</v>
      </c>
      <c r="N4" s="259"/>
      <c r="O4" s="252"/>
      <c r="P4" s="251" t="s">
        <v>263</v>
      </c>
      <c r="Q4" s="252"/>
      <c r="R4" s="163" t="s">
        <v>61</v>
      </c>
      <c r="S4" s="251" t="s">
        <v>276</v>
      </c>
      <c r="T4" s="252"/>
      <c r="U4" s="248"/>
      <c r="V4" s="248"/>
      <c r="W4" s="248"/>
      <c r="X4" s="248"/>
      <c r="Y4" s="172"/>
      <c r="Z4" s="166" t="s">
        <v>76</v>
      </c>
      <c r="AA4" s="169">
        <v>0.15</v>
      </c>
      <c r="AB4" s="168">
        <v>21650</v>
      </c>
      <c r="AC4" s="168">
        <v>50</v>
      </c>
      <c r="AE4" s="173">
        <v>2</v>
      </c>
      <c r="AF4" s="174">
        <v>1100</v>
      </c>
    </row>
    <row r="5" spans="1:34" ht="42" customHeight="1" thickBot="1" x14ac:dyDescent="0.25">
      <c r="A5" s="59" t="s">
        <v>78</v>
      </c>
      <c r="B5" s="86" t="s">
        <v>244</v>
      </c>
      <c r="C5" s="144">
        <v>72</v>
      </c>
      <c r="D5" s="76">
        <f>SUMIFS(AB2:AB4,Z2:Z4,A5)/72*C5</f>
        <v>21650</v>
      </c>
      <c r="E5" s="73"/>
      <c r="F5" s="90">
        <f>IF(B5=Z31,SUMIF(Z2:Z4,A5,AC2:AC4),0)</f>
        <v>50</v>
      </c>
      <c r="G5" s="37" t="s">
        <v>50</v>
      </c>
      <c r="H5" s="75">
        <f>IF(B5=Z32,0,IF(G5=Z6,AA6,IF(G5=Z7,AA7,IF(G5=Z8,0,IF(B5=Z34,0)))))</f>
        <v>0</v>
      </c>
      <c r="I5" s="57" t="s">
        <v>58</v>
      </c>
      <c r="J5" s="75">
        <f>SUMIF(AE2:AE33,I5,AF2:AF33)</f>
        <v>0</v>
      </c>
      <c r="K5" s="57" t="s">
        <v>58</v>
      </c>
      <c r="L5" s="75">
        <f>IF(K5=Z10,AA10,IF(K5=Z11,AA11,))</f>
        <v>0</v>
      </c>
      <c r="M5" s="57" t="s">
        <v>71</v>
      </c>
      <c r="N5" s="75">
        <f>IF(M5="да",5000,0)</f>
        <v>5000</v>
      </c>
      <c r="O5" s="75">
        <f>IF(M5="да",3200,0)</f>
        <v>3200</v>
      </c>
      <c r="P5" s="57" t="s">
        <v>71</v>
      </c>
      <c r="Q5" s="75">
        <f>IF(P5=Z16,AA16,IF(P5=Z17,AA17/72*C5,))</f>
        <v>1100</v>
      </c>
      <c r="R5" s="84">
        <f>IF(A5=Z2,AA2,IF(A5=Z3,AA3,IF(A5=Z4,AA4)))</f>
        <v>0</v>
      </c>
      <c r="S5" s="48" t="s">
        <v>56</v>
      </c>
      <c r="T5" s="77">
        <f>IF(B5=Z34,0,SUMIF(Z27:Z29,S5,AA27:AA29))</f>
        <v>0.1</v>
      </c>
      <c r="U5" s="58">
        <v>0.5</v>
      </c>
      <c r="V5" s="143">
        <v>0.7</v>
      </c>
      <c r="W5" s="91">
        <f>((D5*(1+T5)+(F5+H5+J5+L5+N5+O5+Q5))+D5*R5)*(1+U5+V5)</f>
        <v>72963</v>
      </c>
      <c r="X5" s="91">
        <f>W5*0.87</f>
        <v>63477.81</v>
      </c>
      <c r="Z5" s="92" t="s">
        <v>47</v>
      </c>
      <c r="AA5" s="93"/>
      <c r="AE5" s="173">
        <v>6</v>
      </c>
      <c r="AF5" s="174">
        <v>1100</v>
      </c>
    </row>
    <row r="6" spans="1:34" ht="15.75" thickBo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Z6" s="175" t="s">
        <v>48</v>
      </c>
      <c r="AA6" s="176">
        <v>3000</v>
      </c>
      <c r="AE6" s="173">
        <v>8</v>
      </c>
      <c r="AF6" s="174">
        <v>550</v>
      </c>
    </row>
    <row r="7" spans="1:34" ht="15.75" thickBot="1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7"/>
      <c r="X7" s="178"/>
      <c r="Z7" s="175" t="s">
        <v>49</v>
      </c>
      <c r="AA7" s="176">
        <v>7000</v>
      </c>
      <c r="AE7" s="173">
        <v>9</v>
      </c>
      <c r="AF7" s="174">
        <v>1100</v>
      </c>
    </row>
    <row r="8" spans="1:34" ht="26.25" customHeight="1" thickBo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9"/>
      <c r="X8" s="180"/>
      <c r="Z8" s="181" t="s">
        <v>50</v>
      </c>
      <c r="AA8" s="182">
        <v>0</v>
      </c>
      <c r="AE8" s="173">
        <v>11</v>
      </c>
      <c r="AF8" s="174">
        <v>550</v>
      </c>
    </row>
    <row r="9" spans="1:34" ht="24.75" thickBot="1" x14ac:dyDescent="0.25">
      <c r="X9" s="183"/>
      <c r="Z9" s="92" t="s">
        <v>72</v>
      </c>
      <c r="AA9" s="93"/>
      <c r="AE9" s="173">
        <v>12</v>
      </c>
      <c r="AF9" s="174">
        <v>1100</v>
      </c>
    </row>
    <row r="10" spans="1:34" ht="15.75" thickBot="1" x14ac:dyDescent="0.25">
      <c r="Z10" s="14" t="s">
        <v>58</v>
      </c>
      <c r="AA10" s="15">
        <v>0</v>
      </c>
      <c r="AE10" s="173">
        <v>20</v>
      </c>
      <c r="AF10" s="174">
        <v>1100</v>
      </c>
    </row>
    <row r="11" spans="1:34" ht="15.75" thickBot="1" x14ac:dyDescent="0.25">
      <c r="Z11" s="16" t="s">
        <v>71</v>
      </c>
      <c r="AA11" s="184">
        <v>1100</v>
      </c>
      <c r="AC11" s="165" t="s">
        <v>226</v>
      </c>
      <c r="AE11" s="173">
        <v>17</v>
      </c>
      <c r="AF11" s="174">
        <v>550</v>
      </c>
    </row>
    <row r="12" spans="1:34" ht="24.75" thickBot="1" x14ac:dyDescent="0.25">
      <c r="Z12" s="92" t="s">
        <v>73</v>
      </c>
      <c r="AA12" s="93"/>
      <c r="AE12" s="173">
        <v>18</v>
      </c>
      <c r="AF12" s="174">
        <v>550</v>
      </c>
    </row>
    <row r="13" spans="1:34" ht="12.75" customHeight="1" thickBot="1" x14ac:dyDescent="0.25">
      <c r="W13" s="185"/>
      <c r="Z13" s="14" t="s">
        <v>58</v>
      </c>
      <c r="AA13" s="15">
        <v>0</v>
      </c>
      <c r="AE13" s="173">
        <v>19</v>
      </c>
      <c r="AF13" s="174">
        <v>1100</v>
      </c>
    </row>
    <row r="14" spans="1:34" ht="30.75" customHeight="1" thickBot="1" x14ac:dyDescent="0.25">
      <c r="Z14" s="16" t="s">
        <v>71</v>
      </c>
      <c r="AA14" s="184">
        <v>3200</v>
      </c>
      <c r="AE14" s="186" t="s">
        <v>262</v>
      </c>
      <c r="AF14" s="174">
        <v>1100</v>
      </c>
    </row>
    <row r="15" spans="1:34" ht="30.75" customHeight="1" thickBot="1" x14ac:dyDescent="0.25">
      <c r="Z15" s="92" t="s">
        <v>74</v>
      </c>
      <c r="AA15" s="93"/>
      <c r="AE15" s="173">
        <v>24</v>
      </c>
      <c r="AF15" s="174">
        <v>1100</v>
      </c>
    </row>
    <row r="16" spans="1:34" ht="30.75" customHeight="1" thickBot="1" x14ac:dyDescent="0.25">
      <c r="Z16" s="14" t="s">
        <v>58</v>
      </c>
      <c r="AA16" s="15">
        <v>0</v>
      </c>
      <c r="AE16" s="173">
        <v>25</v>
      </c>
      <c r="AF16" s="174">
        <v>1100</v>
      </c>
    </row>
    <row r="17" spans="26:32" ht="30.75" customHeight="1" thickBot="1" x14ac:dyDescent="0.25">
      <c r="Z17" s="16" t="s">
        <v>71</v>
      </c>
      <c r="AA17" s="184">
        <v>1100</v>
      </c>
      <c r="AC17" s="165" t="s">
        <v>225</v>
      </c>
      <c r="AE17" s="173">
        <v>50</v>
      </c>
      <c r="AF17" s="174">
        <v>1100</v>
      </c>
    </row>
    <row r="18" spans="26:32" ht="30.75" customHeight="1" thickBot="1" x14ac:dyDescent="0.25">
      <c r="Z18" s="260" t="s">
        <v>51</v>
      </c>
      <c r="AA18" s="187">
        <v>0.5</v>
      </c>
      <c r="AE18" s="173">
        <v>56</v>
      </c>
      <c r="AF18" s="174">
        <v>550</v>
      </c>
    </row>
    <row r="19" spans="26:32" ht="30.75" customHeight="1" thickBot="1" x14ac:dyDescent="0.25">
      <c r="Z19" s="260"/>
      <c r="AA19" s="188">
        <v>0.4</v>
      </c>
      <c r="AE19" s="170">
        <v>58</v>
      </c>
      <c r="AF19" s="171">
        <v>550</v>
      </c>
    </row>
    <row r="20" spans="26:32" ht="30.75" customHeight="1" thickBot="1" x14ac:dyDescent="0.25">
      <c r="Z20" s="260"/>
      <c r="AA20" s="188">
        <v>0.3</v>
      </c>
      <c r="AE20" s="173">
        <v>62</v>
      </c>
      <c r="AF20" s="174">
        <v>550</v>
      </c>
    </row>
    <row r="21" spans="26:32" ht="30.75" customHeight="1" thickBot="1" x14ac:dyDescent="0.25">
      <c r="Z21" s="260"/>
      <c r="AA21" s="188">
        <v>0.2</v>
      </c>
      <c r="AE21" s="173">
        <v>63</v>
      </c>
      <c r="AF21" s="174">
        <v>550</v>
      </c>
    </row>
    <row r="22" spans="26:32" ht="30.75" customHeight="1" thickBot="1" x14ac:dyDescent="0.25">
      <c r="Z22" s="260"/>
      <c r="AA22" s="188">
        <v>0.1</v>
      </c>
      <c r="AE22" s="173">
        <v>65</v>
      </c>
      <c r="AF22" s="174">
        <v>1100</v>
      </c>
    </row>
    <row r="23" spans="26:32" ht="30.75" customHeight="1" thickBot="1" x14ac:dyDescent="0.25">
      <c r="Z23" s="261"/>
      <c r="AA23" s="188">
        <v>0</v>
      </c>
      <c r="AE23" s="173">
        <v>66</v>
      </c>
      <c r="AF23" s="174">
        <v>1100</v>
      </c>
    </row>
    <row r="24" spans="26:32" ht="30.75" customHeight="1" thickBot="1" x14ac:dyDescent="0.25">
      <c r="Z24" s="189" t="s">
        <v>52</v>
      </c>
      <c r="AA24" s="190">
        <v>0.7</v>
      </c>
      <c r="AE24" s="173">
        <v>68</v>
      </c>
      <c r="AF24" s="174">
        <v>1100</v>
      </c>
    </row>
    <row r="25" spans="26:32" ht="30.75" customHeight="1" thickBot="1" x14ac:dyDescent="0.25">
      <c r="Z25" s="191"/>
      <c r="AA25" s="192">
        <v>0</v>
      </c>
      <c r="AE25" s="173">
        <v>71</v>
      </c>
      <c r="AF25" s="174">
        <v>1100</v>
      </c>
    </row>
    <row r="26" spans="26:32" ht="36.75" customHeight="1" thickBot="1" x14ac:dyDescent="0.25">
      <c r="Z26" s="94" t="s">
        <v>53</v>
      </c>
      <c r="AA26" s="95"/>
      <c r="AE26" s="173">
        <v>72</v>
      </c>
      <c r="AF26" s="174">
        <v>1100</v>
      </c>
    </row>
    <row r="27" spans="26:32" ht="24" customHeight="1" thickBot="1" x14ac:dyDescent="0.25">
      <c r="Z27" s="168" t="s">
        <v>55</v>
      </c>
      <c r="AA27" s="193">
        <v>0</v>
      </c>
      <c r="AE27" s="173">
        <v>74</v>
      </c>
      <c r="AF27" s="174">
        <v>550</v>
      </c>
    </row>
    <row r="28" spans="26:32" ht="24" customHeight="1" thickBot="1" x14ac:dyDescent="0.25">
      <c r="Z28" s="168" t="s">
        <v>56</v>
      </c>
      <c r="AA28" s="193">
        <v>0.1</v>
      </c>
      <c r="AE28" s="173">
        <v>76</v>
      </c>
      <c r="AF28" s="174">
        <v>1100</v>
      </c>
    </row>
    <row r="29" spans="26:32" ht="33.75" customHeight="1" thickBot="1" x14ac:dyDescent="0.25">
      <c r="Z29" s="168" t="s">
        <v>54</v>
      </c>
      <c r="AA29" s="193">
        <v>0.1</v>
      </c>
      <c r="AE29" s="173">
        <v>77</v>
      </c>
      <c r="AF29" s="174">
        <v>1100</v>
      </c>
    </row>
    <row r="30" spans="26:32" ht="15" customHeight="1" thickBot="1" x14ac:dyDescent="0.25">
      <c r="Z30" s="194" t="s">
        <v>241</v>
      </c>
      <c r="AE30" s="173">
        <v>80</v>
      </c>
      <c r="AF30" s="174">
        <v>1100</v>
      </c>
    </row>
    <row r="31" spans="26:32" ht="12.75" customHeight="1" thickBot="1" x14ac:dyDescent="0.25">
      <c r="Z31" s="196" t="s">
        <v>244</v>
      </c>
      <c r="AE31" s="173">
        <v>81</v>
      </c>
      <c r="AF31" s="174">
        <v>550</v>
      </c>
    </row>
    <row r="32" spans="26:32" ht="12.75" customHeight="1" thickBot="1" x14ac:dyDescent="0.25">
      <c r="Z32" s="196" t="s">
        <v>242</v>
      </c>
      <c r="AE32" s="173">
        <v>82</v>
      </c>
      <c r="AF32" s="174">
        <v>1100</v>
      </c>
    </row>
    <row r="33" spans="26:32" ht="12.75" customHeight="1" thickBot="1" x14ac:dyDescent="0.25">
      <c r="Z33" s="196" t="s">
        <v>243</v>
      </c>
      <c r="AE33" s="173">
        <v>83</v>
      </c>
      <c r="AF33" s="174">
        <v>1100</v>
      </c>
    </row>
    <row r="34" spans="26:32" ht="12.75" customHeight="1" x14ac:dyDescent="0.2">
      <c r="Z34" s="197" t="s">
        <v>249</v>
      </c>
    </row>
    <row r="35" spans="26:32" ht="12.75" customHeight="1" x14ac:dyDescent="0.2"/>
    <row r="36" spans="26:32" ht="12.75" customHeight="1" x14ac:dyDescent="0.2"/>
    <row r="37" spans="26:32" ht="15" customHeight="1" x14ac:dyDescent="0.2"/>
    <row r="38" spans="26:32" ht="15" customHeight="1" x14ac:dyDescent="0.2"/>
    <row r="49" ht="26.25" customHeight="1" x14ac:dyDescent="0.2"/>
    <row r="52" ht="12.75" customHeight="1" x14ac:dyDescent="0.2"/>
    <row r="53" ht="25.5" customHeight="1" x14ac:dyDescent="0.2"/>
  </sheetData>
  <sheetProtection sheet="1" formatCells="0" formatColumns="0" formatRows="0"/>
  <mergeCells count="20">
    <mergeCell ref="W3:W4"/>
    <mergeCell ref="X3:X4"/>
    <mergeCell ref="M4:O4"/>
    <mergeCell ref="P4:Q4"/>
    <mergeCell ref="I3:Q3"/>
    <mergeCell ref="S4:T4"/>
    <mergeCell ref="R3:T3"/>
    <mergeCell ref="Z18:Z23"/>
    <mergeCell ref="A1:X1"/>
    <mergeCell ref="A2:X2"/>
    <mergeCell ref="A3:A4"/>
    <mergeCell ref="B3:B4"/>
    <mergeCell ref="C3:C4"/>
    <mergeCell ref="D3:D4"/>
    <mergeCell ref="G4:H4"/>
    <mergeCell ref="F3:H3"/>
    <mergeCell ref="I4:J4"/>
    <mergeCell ref="K4:L4"/>
    <mergeCell ref="U3:U4"/>
    <mergeCell ref="V3:V4"/>
  </mergeCells>
  <dataValidations count="11">
    <dataValidation type="decimal" allowBlank="1" showInputMessage="1" showErrorMessage="1" sqref="C5" xr:uid="{00000000-0002-0000-0400-000000000000}">
      <formula1>0</formula1>
      <formula2>72</formula2>
    </dataValidation>
    <dataValidation type="list" allowBlank="1" showInputMessage="1" showErrorMessage="1" sqref="U5" xr:uid="{00000000-0002-0000-0400-000001000000}">
      <formula1>$AA$18:$AA$23</formula1>
    </dataValidation>
    <dataValidation type="list" allowBlank="1" showInputMessage="1" showErrorMessage="1" sqref="V5" xr:uid="{00000000-0002-0000-0400-000002000000}">
      <formula1>$AA$24:$AA$25</formula1>
    </dataValidation>
    <dataValidation type="list" allowBlank="1" showInputMessage="1" showErrorMessage="1" sqref="S5" xr:uid="{00000000-0002-0000-0400-000003000000}">
      <formula1>$Z$27:$Z$29</formula1>
    </dataValidation>
    <dataValidation type="list" allowBlank="1" showInputMessage="1" showErrorMessage="1" sqref="K5" xr:uid="{00000000-0002-0000-0400-000004000000}">
      <formula1>$Z$10:$Z$11</formula1>
    </dataValidation>
    <dataValidation type="list" allowBlank="1" showInputMessage="1" showErrorMessage="1" sqref="P5" xr:uid="{00000000-0002-0000-0400-000005000000}">
      <formula1>$Z$16:$Z$17</formula1>
    </dataValidation>
    <dataValidation type="list" allowBlank="1" showInputMessage="1" showErrorMessage="1" sqref="B5" xr:uid="{00000000-0002-0000-0400-000006000000}">
      <formula1>$Z$31:$Z$34</formula1>
    </dataValidation>
    <dataValidation type="list" allowBlank="1" showInputMessage="1" showErrorMessage="1" sqref="A5" xr:uid="{00000000-0002-0000-0400-000007000000}">
      <formula1>$Z$2:$Z$4</formula1>
    </dataValidation>
    <dataValidation type="list" allowBlank="1" showInputMessage="1" showErrorMessage="1" sqref="G5" xr:uid="{00000000-0002-0000-0400-000008000000}">
      <formula1>$Z$6:$Z$8</formula1>
    </dataValidation>
    <dataValidation type="list" allowBlank="1" showInputMessage="1" showErrorMessage="1" sqref="I5" xr:uid="{00000000-0002-0000-0400-000009000000}">
      <formula1>$AE$2:$AE$33</formula1>
    </dataValidation>
    <dataValidation type="list" allowBlank="1" showInputMessage="1" showErrorMessage="1" sqref="M5" xr:uid="{00000000-0002-0000-0400-00000A000000}">
      <formula1>$Z$13:$Z$14</formula1>
    </dataValidation>
  </dataValidations>
  <pageMargins left="0.7" right="0.7" top="0.75" bottom="0.75" header="0.3" footer="0.3"/>
  <pageSetup paperSize="9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">
    <tabColor theme="2" tint="-0.249977111117893"/>
  </sheetPr>
  <dimension ref="A1:P27"/>
  <sheetViews>
    <sheetView showGridLines="0" tabSelected="1" zoomScaleNormal="100" zoomScaleSheetLayoutView="100" workbookViewId="0">
      <selection activeCell="D5" sqref="D5"/>
    </sheetView>
  </sheetViews>
  <sheetFormatPr defaultRowHeight="12.75" x14ac:dyDescent="0.2"/>
  <cols>
    <col min="1" max="1" width="34.42578125" customWidth="1"/>
    <col min="2" max="2" width="27.140625" customWidth="1"/>
    <col min="3" max="3" width="10.140625" customWidth="1"/>
    <col min="4" max="4" width="25" customWidth="1"/>
    <col min="5" max="5" width="13.5703125" customWidth="1"/>
    <col min="6" max="6" width="13.28515625" customWidth="1"/>
    <col min="7" max="7" width="18.28515625" customWidth="1"/>
    <col min="8" max="8" width="10.85546875" style="9" customWidth="1"/>
    <col min="9" max="9" width="17.5703125" customWidth="1"/>
    <col min="10" max="10" width="14.7109375" customWidth="1"/>
    <col min="11" max="11" width="16.28515625" customWidth="1"/>
    <col min="12" max="12" width="18.5703125" customWidth="1"/>
    <col min="13" max="13" width="9.140625" customWidth="1"/>
    <col min="14" max="14" width="30.7109375" style="114" hidden="1" customWidth="1"/>
    <col min="15" max="15" width="12.7109375" style="125" hidden="1" customWidth="1"/>
    <col min="16" max="17" width="9.140625" customWidth="1"/>
    <col min="18" max="18" width="15.140625" customWidth="1"/>
  </cols>
  <sheetData>
    <row r="1" spans="1:16" ht="28.5" customHeight="1" thickBot="1" x14ac:dyDescent="0.25">
      <c r="A1" s="264" t="s">
        <v>298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43"/>
      <c r="N1" s="63" t="s">
        <v>86</v>
      </c>
      <c r="O1" s="63" t="s">
        <v>103</v>
      </c>
      <c r="P1" s="10"/>
    </row>
    <row r="2" spans="1:16" ht="30" customHeight="1" x14ac:dyDescent="0.2">
      <c r="A2" s="243" t="s">
        <v>75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43"/>
      <c r="N2" s="4" t="s">
        <v>44</v>
      </c>
      <c r="O2" s="35">
        <v>20600</v>
      </c>
    </row>
    <row r="3" spans="1:16" s="200" customFormat="1" ht="30" customHeight="1" x14ac:dyDescent="0.2">
      <c r="A3" s="266" t="s">
        <v>45</v>
      </c>
      <c r="B3" s="245" t="s">
        <v>241</v>
      </c>
      <c r="C3" s="245" t="s">
        <v>0</v>
      </c>
      <c r="D3" s="245" t="s">
        <v>108</v>
      </c>
      <c r="E3" s="248" t="s">
        <v>267</v>
      </c>
      <c r="F3" s="248"/>
      <c r="G3" s="163" t="s">
        <v>270</v>
      </c>
      <c r="H3" s="245" t="s">
        <v>1</v>
      </c>
      <c r="I3" s="245" t="s">
        <v>21</v>
      </c>
      <c r="J3" s="245" t="s">
        <v>79</v>
      </c>
      <c r="K3" s="245" t="s">
        <v>230</v>
      </c>
      <c r="L3" s="199"/>
      <c r="N3" s="272" t="s">
        <v>300</v>
      </c>
      <c r="O3" s="35">
        <v>20500</v>
      </c>
    </row>
    <row r="4" spans="1:16" s="200" customFormat="1" ht="99.75" x14ac:dyDescent="0.2">
      <c r="A4" s="267"/>
      <c r="B4" s="246"/>
      <c r="C4" s="246"/>
      <c r="D4" s="246"/>
      <c r="E4" s="248" t="s">
        <v>265</v>
      </c>
      <c r="F4" s="248"/>
      <c r="G4" s="163" t="s">
        <v>271</v>
      </c>
      <c r="H4" s="246"/>
      <c r="I4" s="246"/>
      <c r="J4" s="246"/>
      <c r="K4" s="246"/>
      <c r="L4" s="199"/>
      <c r="N4" s="271" t="s">
        <v>229</v>
      </c>
      <c r="O4" s="35">
        <v>20500</v>
      </c>
    </row>
    <row r="5" spans="1:16" ht="53.25" customHeight="1" thickBot="1" x14ac:dyDescent="0.25">
      <c r="A5" s="59" t="s">
        <v>300</v>
      </c>
      <c r="B5" s="86" t="s">
        <v>244</v>
      </c>
      <c r="C5" s="47">
        <v>1</v>
      </c>
      <c r="D5" s="85">
        <f>SUMIF(N2:N5,A5,O2:O5)*C5</f>
        <v>20500</v>
      </c>
      <c r="E5" s="37" t="s">
        <v>50</v>
      </c>
      <c r="F5" s="84">
        <f>IF(B5=N26,0,IF(E5=N11,O11,IF(E5=N12,O12,IF(E5=N13,0))))</f>
        <v>0</v>
      </c>
      <c r="G5" s="158">
        <v>0.45</v>
      </c>
      <c r="H5" s="49">
        <v>0.5</v>
      </c>
      <c r="I5" s="38">
        <v>0.7</v>
      </c>
      <c r="J5" s="61">
        <f>((D5+(F5*C5))*(1+G5))*(1+H5+I5)</f>
        <v>65395.000000000007</v>
      </c>
      <c r="K5" s="61">
        <f>J5*0.87</f>
        <v>56893.650000000009</v>
      </c>
      <c r="L5" s="43"/>
      <c r="N5" s="150" t="s">
        <v>220</v>
      </c>
      <c r="O5" s="35">
        <v>20600</v>
      </c>
    </row>
    <row r="6" spans="1:16" ht="15" x14ac:dyDescent="0.2">
      <c r="A6" s="43"/>
      <c r="B6" s="43"/>
      <c r="C6" s="43"/>
      <c r="D6" s="43"/>
      <c r="E6" s="43"/>
      <c r="F6" s="43"/>
      <c r="G6" s="43"/>
      <c r="H6" s="41"/>
      <c r="I6" s="43"/>
      <c r="J6" s="43"/>
      <c r="K6" s="43"/>
      <c r="L6" s="43"/>
      <c r="N6" s="113" t="s">
        <v>46</v>
      </c>
      <c r="O6" s="273"/>
    </row>
    <row r="7" spans="1:16" ht="15.75" x14ac:dyDescent="0.25">
      <c r="A7" s="43"/>
      <c r="B7" s="43"/>
      <c r="C7" s="43"/>
      <c r="D7" s="43"/>
      <c r="E7" s="43"/>
      <c r="F7" s="43"/>
      <c r="G7" s="43"/>
      <c r="H7" s="41"/>
      <c r="I7" s="43"/>
      <c r="J7" s="43"/>
      <c r="K7" s="43"/>
      <c r="L7" s="43"/>
      <c r="N7" s="1"/>
      <c r="O7" s="273"/>
    </row>
    <row r="8" spans="1:16" ht="12.75" customHeight="1" x14ac:dyDescent="0.25">
      <c r="A8" s="43"/>
      <c r="B8" s="43"/>
      <c r="C8" s="43"/>
      <c r="D8" s="43"/>
      <c r="E8" s="43"/>
      <c r="F8" s="43"/>
      <c r="G8" s="43"/>
      <c r="H8" s="41"/>
      <c r="I8" s="43"/>
      <c r="J8" s="43"/>
      <c r="K8" s="43"/>
      <c r="L8" s="43"/>
      <c r="N8" s="1"/>
      <c r="O8" s="273"/>
    </row>
    <row r="9" spans="1:16" ht="12.75" customHeight="1" x14ac:dyDescent="0.25">
      <c r="N9" s="1"/>
      <c r="O9" s="273"/>
    </row>
    <row r="10" spans="1:16" ht="12.75" customHeight="1" x14ac:dyDescent="0.2">
      <c r="N10" s="148" t="s">
        <v>47</v>
      </c>
      <c r="O10" s="273"/>
    </row>
    <row r="11" spans="1:16" ht="15" customHeight="1" x14ac:dyDescent="0.2">
      <c r="N11" s="7" t="s">
        <v>48</v>
      </c>
      <c r="O11" s="273">
        <v>3000</v>
      </c>
    </row>
    <row r="12" spans="1:16" ht="12.75" customHeight="1" x14ac:dyDescent="0.2">
      <c r="N12" s="7" t="s">
        <v>49</v>
      </c>
      <c r="O12" s="273">
        <v>7000</v>
      </c>
    </row>
    <row r="13" spans="1:16" ht="12.75" customHeight="1" thickBot="1" x14ac:dyDescent="0.25">
      <c r="N13" s="7" t="s">
        <v>50</v>
      </c>
      <c r="O13" s="273">
        <v>0</v>
      </c>
    </row>
    <row r="14" spans="1:16" ht="12.75" customHeight="1" x14ac:dyDescent="0.2">
      <c r="N14" s="256" t="s">
        <v>51</v>
      </c>
      <c r="O14" s="123">
        <v>0.5</v>
      </c>
    </row>
    <row r="15" spans="1:16" ht="12.75" customHeight="1" x14ac:dyDescent="0.2">
      <c r="N15" s="258"/>
      <c r="O15" s="33">
        <v>0.4</v>
      </c>
    </row>
    <row r="16" spans="1:16" ht="12.75" customHeight="1" x14ac:dyDescent="0.2">
      <c r="N16" s="258"/>
      <c r="O16" s="33">
        <v>0.3</v>
      </c>
    </row>
    <row r="17" spans="14:15" ht="15" customHeight="1" x14ac:dyDescent="0.2">
      <c r="N17" s="258"/>
      <c r="O17" s="33">
        <v>0.2</v>
      </c>
    </row>
    <row r="18" spans="14:15" ht="15" customHeight="1" x14ac:dyDescent="0.2">
      <c r="N18" s="258"/>
      <c r="O18" s="33">
        <v>0.1</v>
      </c>
    </row>
    <row r="19" spans="14:15" ht="15" customHeight="1" thickBot="1" x14ac:dyDescent="0.25">
      <c r="N19" s="257"/>
      <c r="O19" s="124">
        <v>0</v>
      </c>
    </row>
    <row r="20" spans="14:15" ht="15" customHeight="1" x14ac:dyDescent="0.2">
      <c r="N20" s="256" t="s">
        <v>52</v>
      </c>
      <c r="O20" s="145">
        <v>0.7</v>
      </c>
    </row>
    <row r="21" spans="14:15" ht="15" customHeight="1" thickBot="1" x14ac:dyDescent="0.25">
      <c r="N21" s="257"/>
      <c r="O21" s="34">
        <v>0</v>
      </c>
    </row>
    <row r="22" spans="14:15" ht="15" customHeight="1" x14ac:dyDescent="0.2">
      <c r="N22" s="256" t="s">
        <v>60</v>
      </c>
      <c r="O22" s="274">
        <v>0</v>
      </c>
    </row>
    <row r="23" spans="14:15" ht="15" customHeight="1" thickBot="1" x14ac:dyDescent="0.25">
      <c r="N23" s="257"/>
      <c r="O23" s="128">
        <v>0.45</v>
      </c>
    </row>
    <row r="24" spans="14:15" x14ac:dyDescent="0.2">
      <c r="N24" s="149" t="s">
        <v>241</v>
      </c>
    </row>
    <row r="25" spans="14:15" x14ac:dyDescent="0.2">
      <c r="N25" s="146" t="s">
        <v>244</v>
      </c>
    </row>
    <row r="26" spans="14:15" x14ac:dyDescent="0.2">
      <c r="N26" s="146" t="s">
        <v>242</v>
      </c>
    </row>
    <row r="27" spans="14:15" ht="13.5" thickBot="1" x14ac:dyDescent="0.25">
      <c r="N27" s="147" t="s">
        <v>243</v>
      </c>
    </row>
  </sheetData>
  <sheetProtection sheet="1" formatCells="0" formatColumns="0" formatRows="0"/>
  <mergeCells count="15">
    <mergeCell ref="A2:K2"/>
    <mergeCell ref="A1:K1"/>
    <mergeCell ref="E4:F4"/>
    <mergeCell ref="N14:N19"/>
    <mergeCell ref="N22:N23"/>
    <mergeCell ref="N20:N21"/>
    <mergeCell ref="A3:A4"/>
    <mergeCell ref="B3:B4"/>
    <mergeCell ref="C3:C4"/>
    <mergeCell ref="D3:D4"/>
    <mergeCell ref="E3:F3"/>
    <mergeCell ref="H3:H4"/>
    <mergeCell ref="I3:I4"/>
    <mergeCell ref="J3:J4"/>
    <mergeCell ref="K3:K4"/>
  </mergeCells>
  <dataValidations count="6">
    <dataValidation type="list" allowBlank="1" showInputMessage="1" showErrorMessage="1" sqref="I5" xr:uid="{00000000-0002-0000-0500-000000000000}">
      <formula1>$O$20:$O$21</formula1>
    </dataValidation>
    <dataValidation type="list" allowBlank="1" showInputMessage="1" showErrorMessage="1" sqref="A5" xr:uid="{00000000-0002-0000-0500-000001000000}">
      <formula1>$N$2:$N$5</formula1>
    </dataValidation>
    <dataValidation type="list" allowBlank="1" showInputMessage="1" showErrorMessage="1" sqref="G5" xr:uid="{00000000-0002-0000-0500-000002000000}">
      <formula1>$O$22:$O$23</formula1>
    </dataValidation>
    <dataValidation type="list" allowBlank="1" showInputMessage="1" showErrorMessage="1" sqref="B5" xr:uid="{00000000-0002-0000-0500-000003000000}">
      <formula1>$N$25:$N$27</formula1>
    </dataValidation>
    <dataValidation type="list" allowBlank="1" showInputMessage="1" showErrorMessage="1" sqref="E5" xr:uid="{00000000-0002-0000-0500-000004000000}">
      <formula1>$N$11:$N$13</formula1>
    </dataValidation>
    <dataValidation type="list" allowBlank="1" showInputMessage="1" showErrorMessage="1" sqref="H5" xr:uid="{00000000-0002-0000-0500-000005000000}">
      <formula1>$O$14:$O$19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3">
    <tabColor theme="2" tint="-0.249977111117893"/>
  </sheetPr>
  <dimension ref="A1:R33"/>
  <sheetViews>
    <sheetView showGridLines="0" zoomScale="85" zoomScaleNormal="85" workbookViewId="0">
      <selection activeCell="F11" sqref="F11"/>
    </sheetView>
  </sheetViews>
  <sheetFormatPr defaultRowHeight="12.75" x14ac:dyDescent="0.2"/>
  <cols>
    <col min="1" max="1" width="40.42578125" customWidth="1"/>
    <col min="2" max="2" width="10.140625" customWidth="1"/>
    <col min="3" max="3" width="28.140625" customWidth="1"/>
    <col min="4" max="4" width="19.5703125" customWidth="1"/>
    <col min="5" max="5" width="12" customWidth="1"/>
    <col min="6" max="6" width="15.7109375" customWidth="1"/>
    <col min="7" max="7" width="15.85546875" style="9" hidden="1" customWidth="1"/>
    <col min="8" max="8" width="15.28515625" style="9" hidden="1" customWidth="1"/>
    <col min="9" max="9" width="13.28515625" style="9" hidden="1" customWidth="1"/>
    <col min="10" max="11" width="22.140625" customWidth="1"/>
    <col min="12" max="12" width="18.42578125" customWidth="1"/>
    <col min="15" max="15" width="41.140625" hidden="1" customWidth="1"/>
    <col min="16" max="16" width="15.42578125" style="125" hidden="1" customWidth="1"/>
    <col min="17" max="18" width="9.140625" customWidth="1"/>
    <col min="19" max="19" width="15.140625" customWidth="1"/>
    <col min="20" max="20" width="9.140625" customWidth="1"/>
  </cols>
  <sheetData>
    <row r="1" spans="1:18" ht="35.25" customHeight="1" x14ac:dyDescent="0.2">
      <c r="A1" s="241" t="s">
        <v>298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8" ht="27.75" customHeight="1" x14ac:dyDescent="0.2">
      <c r="A2" s="243" t="s">
        <v>66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O2" s="153" t="s">
        <v>45</v>
      </c>
      <c r="P2" s="154"/>
      <c r="Q2" s="114"/>
      <c r="R2" s="114"/>
    </row>
    <row r="3" spans="1:18" s="200" customFormat="1" ht="27.75" customHeight="1" x14ac:dyDescent="0.2">
      <c r="A3" s="266" t="s">
        <v>45</v>
      </c>
      <c r="B3" s="245" t="s">
        <v>0</v>
      </c>
      <c r="C3" s="245" t="s">
        <v>108</v>
      </c>
      <c r="D3" s="163" t="s">
        <v>270</v>
      </c>
      <c r="E3" s="245" t="s">
        <v>1</v>
      </c>
      <c r="F3" s="245" t="s">
        <v>21</v>
      </c>
      <c r="G3" s="198"/>
      <c r="H3" s="198"/>
      <c r="I3" s="198"/>
      <c r="J3" s="245" t="s">
        <v>79</v>
      </c>
      <c r="K3" s="245" t="s">
        <v>120</v>
      </c>
      <c r="L3" s="245" t="s">
        <v>230</v>
      </c>
      <c r="O3" s="201"/>
      <c r="P3" s="202"/>
      <c r="Q3" s="203"/>
      <c r="R3" s="203"/>
    </row>
    <row r="4" spans="1:18" s="200" customFormat="1" ht="114" x14ac:dyDescent="0.2">
      <c r="A4" s="267"/>
      <c r="B4" s="246"/>
      <c r="C4" s="246"/>
      <c r="D4" s="163" t="s">
        <v>277</v>
      </c>
      <c r="E4" s="246"/>
      <c r="F4" s="246"/>
      <c r="G4" s="204"/>
      <c r="H4" s="204"/>
      <c r="I4" s="204"/>
      <c r="J4" s="246"/>
      <c r="K4" s="246"/>
      <c r="L4" s="246"/>
      <c r="O4" s="205" t="s">
        <v>113</v>
      </c>
      <c r="P4" s="218">
        <v>16431</v>
      </c>
      <c r="Q4" s="203"/>
      <c r="R4" s="203"/>
    </row>
    <row r="5" spans="1:18" ht="37.5" customHeight="1" thickBot="1" x14ac:dyDescent="0.25">
      <c r="A5" s="159" t="s">
        <v>113</v>
      </c>
      <c r="B5" s="160">
        <v>1</v>
      </c>
      <c r="C5" s="73">
        <f>SUMIFS(P4:P10,O4:O10,A5)</f>
        <v>16431</v>
      </c>
      <c r="D5" s="161">
        <v>0.5</v>
      </c>
      <c r="E5" s="110">
        <v>0.5</v>
      </c>
      <c r="F5" s="119">
        <v>0.7</v>
      </c>
      <c r="G5" s="89"/>
      <c r="H5" s="89"/>
      <c r="I5" s="89"/>
      <c r="J5" s="88">
        <f>((((C5)*B5))*(1+D5))*(1+E5+F5)</f>
        <v>54222.3</v>
      </c>
      <c r="K5" s="60">
        <f>IF(J5&lt;19242*(1+E5+F5),19242*(1+E5+F5),J5)</f>
        <v>54222.3</v>
      </c>
      <c r="L5" s="61">
        <f>K5*0.87</f>
        <v>47173.401000000005</v>
      </c>
      <c r="O5" s="151" t="s">
        <v>114</v>
      </c>
      <c r="P5" s="218">
        <v>16431</v>
      </c>
      <c r="Q5" s="114"/>
      <c r="R5" s="114"/>
    </row>
    <row r="6" spans="1:18" ht="36.75" customHeight="1" x14ac:dyDescent="0.2">
      <c r="A6" s="43"/>
      <c r="B6" s="43"/>
      <c r="C6" s="43"/>
      <c r="D6" s="43"/>
      <c r="E6" s="43"/>
      <c r="F6" s="43"/>
      <c r="G6" s="41"/>
      <c r="H6" s="41"/>
      <c r="I6" s="41"/>
      <c r="J6" s="43"/>
      <c r="K6" s="43"/>
      <c r="L6" s="43"/>
      <c r="O6" s="151" t="s">
        <v>115</v>
      </c>
      <c r="P6" s="218">
        <v>16431</v>
      </c>
      <c r="Q6" s="114"/>
      <c r="R6" s="114"/>
    </row>
    <row r="7" spans="1:18" ht="12.75" customHeight="1" x14ac:dyDescent="0.2">
      <c r="O7" s="151" t="s">
        <v>116</v>
      </c>
      <c r="P7" s="218">
        <v>16431</v>
      </c>
      <c r="Q7" s="114"/>
      <c r="R7" s="114"/>
    </row>
    <row r="8" spans="1:18" ht="12.75" customHeight="1" x14ac:dyDescent="0.2">
      <c r="O8" s="151" t="s">
        <v>117</v>
      </c>
      <c r="P8" s="218">
        <v>16431</v>
      </c>
      <c r="Q8" s="114"/>
      <c r="R8" s="114"/>
    </row>
    <row r="9" spans="1:18" ht="12.75" customHeight="1" x14ac:dyDescent="0.2">
      <c r="O9" s="152" t="s">
        <v>118</v>
      </c>
      <c r="P9" s="217">
        <v>17812</v>
      </c>
      <c r="Q9" s="114"/>
      <c r="R9" s="114"/>
    </row>
    <row r="10" spans="1:18" ht="12.75" customHeight="1" x14ac:dyDescent="0.2">
      <c r="O10" s="151" t="s">
        <v>287</v>
      </c>
      <c r="P10" s="217">
        <v>16738</v>
      </c>
      <c r="Q10" s="114"/>
      <c r="R10" s="114"/>
    </row>
    <row r="11" spans="1:18" ht="12.75" customHeight="1" x14ac:dyDescent="0.2">
      <c r="O11" s="270" t="s">
        <v>51</v>
      </c>
      <c r="P11" s="8">
        <v>0.5</v>
      </c>
      <c r="Q11" s="114"/>
      <c r="R11" s="114"/>
    </row>
    <row r="12" spans="1:18" ht="12.75" customHeight="1" x14ac:dyDescent="0.2">
      <c r="O12" s="270"/>
      <c r="P12" s="8">
        <v>0.4</v>
      </c>
      <c r="Q12" s="114"/>
      <c r="R12" s="114"/>
    </row>
    <row r="13" spans="1:18" ht="12.75" customHeight="1" x14ac:dyDescent="0.2">
      <c r="O13" s="270"/>
      <c r="P13" s="8">
        <v>0.3</v>
      </c>
      <c r="Q13" s="114"/>
      <c r="R13" s="114"/>
    </row>
    <row r="14" spans="1:18" ht="12.75" customHeight="1" x14ac:dyDescent="0.2">
      <c r="O14" s="270"/>
      <c r="P14" s="8">
        <v>0.2</v>
      </c>
      <c r="Q14" s="114"/>
      <c r="R14" s="114"/>
    </row>
    <row r="15" spans="1:18" ht="12.75" customHeight="1" x14ac:dyDescent="0.2">
      <c r="O15" s="270"/>
      <c r="P15" s="8">
        <v>0.1</v>
      </c>
      <c r="Q15" s="114"/>
      <c r="R15" s="114"/>
    </row>
    <row r="16" spans="1:18" ht="12.75" customHeight="1" x14ac:dyDescent="0.2">
      <c r="O16" s="270"/>
      <c r="P16" s="8">
        <v>0</v>
      </c>
      <c r="Q16" s="114"/>
      <c r="R16" s="114"/>
    </row>
    <row r="17" spans="15:18" ht="15" customHeight="1" x14ac:dyDescent="0.2">
      <c r="O17" s="268" t="s">
        <v>52</v>
      </c>
      <c r="P17" s="8">
        <v>0.7</v>
      </c>
      <c r="Q17" s="114"/>
      <c r="R17" s="114"/>
    </row>
    <row r="18" spans="15:18" ht="12.75" customHeight="1" x14ac:dyDescent="0.2">
      <c r="O18" s="269"/>
      <c r="P18" s="8">
        <v>0</v>
      </c>
      <c r="Q18" s="114"/>
      <c r="R18" s="114"/>
    </row>
    <row r="19" spans="15:18" ht="15" customHeight="1" x14ac:dyDescent="0.2">
      <c r="O19" s="268" t="s">
        <v>59</v>
      </c>
      <c r="P19" s="29">
        <v>0.5</v>
      </c>
      <c r="Q19" s="114"/>
      <c r="R19" s="114"/>
    </row>
    <row r="20" spans="15:18" ht="15" customHeight="1" x14ac:dyDescent="0.2">
      <c r="O20" s="269"/>
      <c r="P20" s="29">
        <v>0</v>
      </c>
      <c r="Q20" s="114"/>
      <c r="R20" s="114"/>
    </row>
    <row r="21" spans="15:18" x14ac:dyDescent="0.2">
      <c r="O21" s="114"/>
      <c r="P21" s="155"/>
      <c r="Q21" s="114"/>
      <c r="R21" s="114"/>
    </row>
    <row r="22" spans="15:18" ht="15" customHeight="1" x14ac:dyDescent="0.2">
      <c r="O22" s="114"/>
      <c r="P22" s="155"/>
      <c r="Q22" s="114"/>
      <c r="R22" s="114"/>
    </row>
    <row r="23" spans="15:18" ht="15" customHeight="1" x14ac:dyDescent="0.2"/>
    <row r="24" spans="15:18" ht="15" customHeight="1" x14ac:dyDescent="0.2"/>
    <row r="28" spans="15:18" ht="15" customHeight="1" x14ac:dyDescent="0.2"/>
    <row r="33" ht="12.75" customHeight="1" x14ac:dyDescent="0.2"/>
  </sheetData>
  <sheetProtection formatCells="0" formatColumns="0" formatRows="0"/>
  <mergeCells count="13">
    <mergeCell ref="O19:O20"/>
    <mergeCell ref="O17:O18"/>
    <mergeCell ref="A1:L1"/>
    <mergeCell ref="A2:L2"/>
    <mergeCell ref="O11:O16"/>
    <mergeCell ref="A3:A4"/>
    <mergeCell ref="B3:B4"/>
    <mergeCell ref="C3:C4"/>
    <mergeCell ref="E3:E4"/>
    <mergeCell ref="F3:F4"/>
    <mergeCell ref="J3:J4"/>
    <mergeCell ref="K3:K4"/>
    <mergeCell ref="L3:L4"/>
  </mergeCells>
  <dataValidations count="5">
    <dataValidation type="list" allowBlank="1" showInputMessage="1" showErrorMessage="1" sqref="O2:O3" xr:uid="{00000000-0002-0000-06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A5" xr:uid="{00000000-0002-0000-0600-000001000000}">
      <formula1>$O$4:$O$10</formula1>
    </dataValidation>
    <dataValidation type="list" allowBlank="1" showInputMessage="1" showErrorMessage="1" sqref="E5" xr:uid="{00000000-0002-0000-0600-000002000000}">
      <formula1>$P$11:$P$16</formula1>
    </dataValidation>
    <dataValidation type="list" allowBlank="1" showInputMessage="1" showErrorMessage="1" sqref="F5" xr:uid="{00000000-0002-0000-0600-000003000000}">
      <formula1>$P$17:$P$18</formula1>
    </dataValidation>
    <dataValidation type="list" allowBlank="1" showInputMessage="1" showErrorMessage="1" sqref="D5" xr:uid="{00000000-0002-0000-0600-000004000000}">
      <formula1>$P$19:$P$20</formula1>
    </dataValidation>
  </dataValidations>
  <pageMargins left="0.7" right="0.7" top="0.75" bottom="0.75" header="0.3" footer="0.3"/>
  <pageSetup paperSize="9" scale="43" orientation="portrait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4">
    <tabColor theme="2" tint="-0.249977111117893"/>
  </sheetPr>
  <dimension ref="A1:N22"/>
  <sheetViews>
    <sheetView showGridLines="0" zoomScale="85" zoomScaleNormal="85" zoomScaleSheetLayoutView="85" workbookViewId="0">
      <selection activeCell="G29" sqref="G29"/>
    </sheetView>
  </sheetViews>
  <sheetFormatPr defaultRowHeight="12.75" x14ac:dyDescent="0.2"/>
  <cols>
    <col min="1" max="1" width="40.28515625" customWidth="1"/>
    <col min="2" max="2" width="10.140625" customWidth="1"/>
    <col min="3" max="3" width="15.42578125" customWidth="1"/>
    <col min="4" max="4" width="20.85546875" customWidth="1"/>
    <col min="5" max="5" width="13.5703125" customWidth="1"/>
    <col min="6" max="6" width="16.28515625" customWidth="1"/>
    <col min="7" max="7" width="15.7109375" style="9" customWidth="1"/>
    <col min="8" max="8" width="17.28515625" customWidth="1"/>
    <col min="9" max="9" width="20.140625" customWidth="1"/>
    <col min="10" max="10" width="9.140625" customWidth="1"/>
    <col min="11" max="11" width="21.7109375" hidden="1" customWidth="1"/>
    <col min="12" max="12" width="18.42578125" hidden="1" customWidth="1"/>
    <col min="13" max="13" width="10.140625" customWidth="1"/>
  </cols>
  <sheetData>
    <row r="1" spans="1:14" s="6" customFormat="1" ht="39" customHeight="1" x14ac:dyDescent="0.2">
      <c r="A1" s="241" t="s">
        <v>298</v>
      </c>
      <c r="B1" s="242"/>
      <c r="C1" s="242"/>
      <c r="D1" s="242"/>
      <c r="E1" s="242"/>
      <c r="F1" s="242"/>
      <c r="G1" s="242"/>
      <c r="H1" s="242"/>
      <c r="I1" s="242"/>
      <c r="K1" s="157" t="s">
        <v>86</v>
      </c>
      <c r="L1" s="157" t="s">
        <v>103</v>
      </c>
    </row>
    <row r="2" spans="1:14" s="6" customFormat="1" ht="30.75" customHeight="1" x14ac:dyDescent="0.2">
      <c r="A2" s="243" t="s">
        <v>67</v>
      </c>
      <c r="B2" s="244"/>
      <c r="C2" s="244"/>
      <c r="D2" s="244"/>
      <c r="E2" s="244"/>
      <c r="F2" s="244"/>
      <c r="G2" s="244"/>
      <c r="H2" s="244"/>
      <c r="I2" s="244"/>
      <c r="K2" s="156" t="s">
        <v>13</v>
      </c>
      <c r="L2" s="219">
        <v>15357</v>
      </c>
    </row>
    <row r="3" spans="1:14" s="206" customFormat="1" ht="30.75" customHeight="1" x14ac:dyDescent="0.25">
      <c r="A3" s="266" t="s">
        <v>45</v>
      </c>
      <c r="B3" s="245" t="s">
        <v>0</v>
      </c>
      <c r="C3" s="245" t="s">
        <v>108</v>
      </c>
      <c r="D3" s="163" t="s">
        <v>270</v>
      </c>
      <c r="E3" s="245" t="s">
        <v>1</v>
      </c>
      <c r="F3" s="245" t="s">
        <v>21</v>
      </c>
      <c r="G3" s="245" t="s">
        <v>79</v>
      </c>
      <c r="H3" s="245" t="s">
        <v>120</v>
      </c>
      <c r="I3" s="245" t="s">
        <v>230</v>
      </c>
      <c r="K3" s="207"/>
      <c r="L3" s="208"/>
    </row>
    <row r="4" spans="1:14" s="11" customFormat="1" ht="87.75" customHeight="1" x14ac:dyDescent="0.2">
      <c r="A4" s="267"/>
      <c r="B4" s="246"/>
      <c r="C4" s="246"/>
      <c r="D4" s="225" t="s">
        <v>277</v>
      </c>
      <c r="E4" s="246"/>
      <c r="F4" s="246"/>
      <c r="G4" s="246"/>
      <c r="H4" s="246"/>
      <c r="I4" s="246"/>
      <c r="K4" s="205" t="s">
        <v>14</v>
      </c>
      <c r="L4" s="218">
        <v>15357</v>
      </c>
      <c r="M4" s="200"/>
      <c r="N4" s="200"/>
    </row>
    <row r="5" spans="1:14" s="10" customFormat="1" ht="54.75" customHeight="1" thickBot="1" x14ac:dyDescent="0.25">
      <c r="A5" s="36" t="s">
        <v>222</v>
      </c>
      <c r="B5" s="160">
        <v>1</v>
      </c>
      <c r="C5" s="83">
        <f>SUMIFS(L2:L12,K2:K12,A5)</f>
        <v>18734</v>
      </c>
      <c r="D5" s="161">
        <v>0.15</v>
      </c>
      <c r="E5" s="110">
        <v>0.5</v>
      </c>
      <c r="F5" s="119">
        <v>0.7</v>
      </c>
      <c r="G5" s="88">
        <f>((((C5)*B5)*(1+D5))*(1+E5+F5))</f>
        <v>47397.020000000004</v>
      </c>
      <c r="H5" s="60">
        <f>IF(G5&lt;19242*(1+E5+F5),19242*(1+E5+F5),G5)</f>
        <v>47397.020000000004</v>
      </c>
      <c r="I5" s="60">
        <f>H5*0.87</f>
        <v>41235.407400000004</v>
      </c>
      <c r="K5" s="31" t="s">
        <v>15</v>
      </c>
      <c r="L5" s="218">
        <v>15357</v>
      </c>
      <c r="M5"/>
      <c r="N5"/>
    </row>
    <row r="6" spans="1:14" ht="16.5" x14ac:dyDescent="0.25">
      <c r="A6" s="39"/>
      <c r="B6" s="40"/>
      <c r="C6" s="40"/>
      <c r="D6" s="40"/>
      <c r="E6" s="40"/>
      <c r="F6" s="40"/>
      <c r="G6" s="41"/>
      <c r="H6" s="40"/>
      <c r="I6" s="40"/>
      <c r="K6" s="31" t="s">
        <v>16</v>
      </c>
      <c r="L6" s="217">
        <v>16123</v>
      </c>
    </row>
    <row r="7" spans="1:14" ht="16.5" x14ac:dyDescent="0.25">
      <c r="A7" s="39"/>
      <c r="B7" s="40"/>
      <c r="C7" s="40"/>
      <c r="D7" s="40"/>
      <c r="E7" s="40"/>
      <c r="F7" s="40"/>
      <c r="G7" s="41"/>
      <c r="H7" s="40"/>
      <c r="I7" s="40"/>
      <c r="K7" s="31" t="s">
        <v>17</v>
      </c>
      <c r="L7" s="217">
        <v>16123</v>
      </c>
    </row>
    <row r="8" spans="1:14" ht="16.5" x14ac:dyDescent="0.25">
      <c r="A8" s="2"/>
      <c r="B8" s="3"/>
      <c r="C8" s="3"/>
      <c r="D8" s="3"/>
      <c r="E8" s="3"/>
      <c r="F8" s="3"/>
      <c r="G8" s="30"/>
      <c r="H8" s="3"/>
      <c r="I8" s="3"/>
      <c r="K8" s="31" t="s">
        <v>18</v>
      </c>
      <c r="L8" s="217">
        <v>16892</v>
      </c>
    </row>
    <row r="9" spans="1:14" ht="18.75" x14ac:dyDescent="0.2">
      <c r="A9" s="21"/>
      <c r="B9" s="19"/>
      <c r="C9" s="19"/>
      <c r="D9" s="19"/>
      <c r="E9" s="19"/>
      <c r="F9" s="19"/>
      <c r="G9" s="22"/>
      <c r="H9" s="19"/>
      <c r="I9" s="19"/>
      <c r="K9" s="31" t="s">
        <v>68</v>
      </c>
      <c r="L9" s="217">
        <v>16892</v>
      </c>
    </row>
    <row r="10" spans="1:14" ht="16.5" x14ac:dyDescent="0.2">
      <c r="A10" s="23"/>
      <c r="B10" s="23"/>
      <c r="C10" s="23"/>
      <c r="D10" s="24"/>
      <c r="E10" s="24"/>
      <c r="F10" s="23"/>
      <c r="G10" s="22"/>
      <c r="H10" s="23"/>
      <c r="I10" s="23"/>
      <c r="K10" s="31" t="s">
        <v>119</v>
      </c>
      <c r="L10" s="217">
        <v>17812</v>
      </c>
    </row>
    <row r="11" spans="1:14" ht="25.5" customHeight="1" x14ac:dyDescent="0.2">
      <c r="A11" s="23"/>
      <c r="B11" s="23"/>
      <c r="C11" s="23"/>
      <c r="D11" s="24"/>
      <c r="E11" s="24"/>
      <c r="F11" s="23"/>
      <c r="G11" s="22"/>
      <c r="H11" s="23"/>
      <c r="I11" s="23"/>
      <c r="K11" s="31" t="s">
        <v>221</v>
      </c>
      <c r="L11" s="217">
        <v>16123</v>
      </c>
    </row>
    <row r="12" spans="1:14" ht="12.75" customHeight="1" x14ac:dyDescent="0.2">
      <c r="K12" s="31" t="s">
        <v>222</v>
      </c>
      <c r="L12" s="217">
        <v>18734</v>
      </c>
    </row>
    <row r="13" spans="1:14" ht="12.75" customHeight="1" x14ac:dyDescent="0.2">
      <c r="K13" s="270" t="s">
        <v>51</v>
      </c>
      <c r="L13" s="8">
        <v>0.5</v>
      </c>
    </row>
    <row r="14" spans="1:14" ht="15" customHeight="1" x14ac:dyDescent="0.2">
      <c r="K14" s="270"/>
      <c r="L14" s="8">
        <v>0.4</v>
      </c>
    </row>
    <row r="15" spans="1:14" ht="15" customHeight="1" x14ac:dyDescent="0.2">
      <c r="K15" s="270"/>
      <c r="L15" s="8">
        <v>0.3</v>
      </c>
    </row>
    <row r="16" spans="1:14" ht="15" customHeight="1" x14ac:dyDescent="0.2">
      <c r="K16" s="270"/>
      <c r="L16" s="8">
        <v>0.2</v>
      </c>
    </row>
    <row r="17" spans="11:12" ht="15" customHeight="1" x14ac:dyDescent="0.2">
      <c r="K17" s="270"/>
      <c r="L17" s="8">
        <v>0.1</v>
      </c>
    </row>
    <row r="18" spans="11:12" ht="15" customHeight="1" x14ac:dyDescent="0.2">
      <c r="K18" s="270"/>
      <c r="L18" s="8">
        <v>0</v>
      </c>
    </row>
    <row r="19" spans="11:12" ht="15" customHeight="1" x14ac:dyDescent="0.2">
      <c r="K19" s="270" t="s">
        <v>52</v>
      </c>
      <c r="L19" s="8">
        <v>0.7</v>
      </c>
    </row>
    <row r="20" spans="11:12" ht="15" customHeight="1" x14ac:dyDescent="0.2">
      <c r="K20" s="270"/>
      <c r="L20" s="8">
        <v>0</v>
      </c>
    </row>
    <row r="21" spans="11:12" ht="15" customHeight="1" x14ac:dyDescent="0.2">
      <c r="K21" s="270" t="s">
        <v>59</v>
      </c>
      <c r="L21" s="29">
        <v>0.15</v>
      </c>
    </row>
    <row r="22" spans="11:12" ht="15" customHeight="1" x14ac:dyDescent="0.2">
      <c r="K22" s="270"/>
      <c r="L22" s="29">
        <v>0</v>
      </c>
    </row>
  </sheetData>
  <sheetProtection sheet="1" formatCells="0" formatColumns="0" formatRows="0"/>
  <mergeCells count="13">
    <mergeCell ref="K21:K22"/>
    <mergeCell ref="K19:K20"/>
    <mergeCell ref="A2:I2"/>
    <mergeCell ref="A1:I1"/>
    <mergeCell ref="K13:K18"/>
    <mergeCell ref="A3:A4"/>
    <mergeCell ref="B3:B4"/>
    <mergeCell ref="C3:C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sqref="F5" xr:uid="{00000000-0002-0000-0700-000000000000}">
      <formula1>$L$19:$L$20</formula1>
    </dataValidation>
    <dataValidation type="list" allowBlank="1" showInputMessage="1" showErrorMessage="1" sqref="A5" xr:uid="{00000000-0002-0000-0700-000001000000}">
      <formula1>$K$2:$K$12</formula1>
    </dataValidation>
    <dataValidation type="list" allowBlank="1" showInputMessage="1" showErrorMessage="1" sqref="D5" xr:uid="{00000000-0002-0000-0700-000002000000}">
      <formula1>$L$21:$L$22</formula1>
    </dataValidation>
    <dataValidation type="list" allowBlank="1" showInputMessage="1" showErrorMessage="1" sqref="E5" xr:uid="{00000000-0002-0000-0700-000003000000}">
      <formula1>$L$13:$L$18</formula1>
    </dataValidation>
  </dataValidation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Руководители</vt:lpstr>
      <vt:lpstr>ППС </vt:lpstr>
      <vt:lpstr>Научные сотрудники</vt:lpstr>
      <vt:lpstr>Специалисты</vt:lpstr>
      <vt:lpstr>Преподаватели СПО</vt:lpstr>
      <vt:lpstr>Иные пед.работники</vt:lpstr>
      <vt:lpstr>Служащие</vt:lpstr>
      <vt:lpstr>Рабочие</vt:lpstr>
      <vt:lpstr>'Иные пед.работники'!Область_печати</vt:lpstr>
      <vt:lpstr>'Научные сотрудники'!Область_печати</vt:lpstr>
      <vt:lpstr>'ППС '!Область_печати</vt:lpstr>
      <vt:lpstr>'Преподаватели СПО'!Область_печати</vt:lpstr>
      <vt:lpstr>Рабочие!Область_печати</vt:lpstr>
      <vt:lpstr>Руководители!Область_печати</vt:lpstr>
      <vt:lpstr>Служащие!Область_печати</vt:lpstr>
    </vt:vector>
  </TitlesOfParts>
  <Company>SURGU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Анна Владимировна</dc:creator>
  <cp:lastModifiedBy>Евгения</cp:lastModifiedBy>
  <cp:lastPrinted>2023-11-22T06:12:19Z</cp:lastPrinted>
  <dcterms:created xsi:type="dcterms:W3CDTF">2012-04-24T09:18:25Z</dcterms:created>
  <dcterms:modified xsi:type="dcterms:W3CDTF">2025-08-05T03:30:59Z</dcterms:modified>
</cp:coreProperties>
</file>