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535"/>
  </bookViews>
  <sheets>
    <sheet name="на сайт (окончательный)" sheetId="1" r:id="rId1"/>
  </sheets>
  <definedNames>
    <definedName name="_xlnm.Print_Titles" localSheetId="0">'на сайт (окончательный)'!#REF!</definedName>
    <definedName name="_xlnm.Print_Area" localSheetId="0">'на сайт (окончательный)'!$A$1:$F$30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F26" i="1"/>
  <c r="F25" i="1"/>
  <c r="F24" i="1"/>
  <c r="F23" i="1"/>
  <c r="F22" i="1"/>
  <c r="F21" i="1"/>
  <c r="F20" i="1"/>
  <c r="F19" i="1"/>
  <c r="F18" i="1"/>
  <c r="F17" i="1"/>
  <c r="F15" i="1"/>
  <c r="F14" i="1"/>
  <c r="F11" i="1"/>
  <c r="F10" i="1"/>
  <c r="F9" i="1"/>
  <c r="F8" i="1"/>
  <c r="F6" i="1"/>
  <c r="E7" i="1"/>
  <c r="E22" i="1"/>
  <c r="E18" i="1"/>
  <c r="E11" i="1"/>
  <c r="E6" i="1"/>
  <c r="D26" i="1"/>
  <c r="D23" i="1"/>
  <c r="D21" i="1"/>
  <c r="D20" i="1"/>
  <c r="D19" i="1"/>
  <c r="D18" i="1"/>
  <c r="D17" i="1"/>
  <c r="D16" i="1"/>
  <c r="D15" i="1"/>
  <c r="D14" i="1"/>
  <c r="D9" i="1"/>
  <c r="D6" i="1"/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  <c r="E13" i="1"/>
  <c r="C11" i="1"/>
  <c r="D11" i="1"/>
  <c r="C10" i="1"/>
  <c r="E9" i="1"/>
  <c r="C9" i="1"/>
  <c r="C8" i="1"/>
  <c r="D7" i="1"/>
  <c r="C6" i="1"/>
  <c r="F7" i="1" l="1"/>
  <c r="C7" i="1" s="1"/>
  <c r="C13" i="1"/>
  <c r="D13" i="1"/>
  <c r="F13" i="1"/>
</calcChain>
</file>

<file path=xl/sharedStrings.xml><?xml version="1.0" encoding="utf-8"?>
<sst xmlns="http://schemas.openxmlformats.org/spreadsheetml/2006/main" count="34" uniqueCount="31">
  <si>
    <t>Поступление и расходование финансовых и материальных средств по итогам 2017 финансового года</t>
  </si>
  <si>
    <t>Наименование показателя</t>
  </si>
  <si>
    <t>Код аналитики</t>
  </si>
  <si>
    <t>Остаток средств на начало года</t>
  </si>
  <si>
    <t>-</t>
  </si>
  <si>
    <t>Поступления всего, из них:</t>
  </si>
  <si>
    <t>Доходы от собственности</t>
  </si>
  <si>
    <t>Доходы от оказания платных услуг</t>
  </si>
  <si>
    <t>Суммы принудительного изъятия</t>
  </si>
  <si>
    <t>Прочие доходы</t>
  </si>
  <si>
    <t>Выплаты всего, из них: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</si>
  <si>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</si>
  <si>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</si>
  <si>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</si>
  <si>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</si>
  <si>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</si>
  <si>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</si>
  <si>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</si>
  <si>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</si>
  <si>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Стипендии</t>
  </si>
  <si>
    <t>Пособия, компенсации и иные социальные выплаты гражданам, кроме публичных обязательств</t>
  </si>
  <si>
    <t>Премии и гранты</t>
  </si>
  <si>
    <t>Исполнение судебных актов Российской Федерации и мировых соглашений по возмещению причиненного вреда</t>
  </si>
  <si>
    <t>Остаток средств на конец года</t>
  </si>
  <si>
    <t>Возврат остатков субсидии прошлых лет</t>
  </si>
  <si>
    <t>Субсидия (всего),  руб.</t>
  </si>
  <si>
    <t>Субсидия на выполнения государственного задания, руб.</t>
  </si>
  <si>
    <t>Субсидия на иные цели, руб.</t>
  </si>
  <si>
    <t>Средства от приносящей доход деятельности,  руб.</t>
  </si>
  <si>
    <t xml:space="preserve">Ссылка на информацию, размещенную на Официальном сайте для размещения информации о государственных (муниципальных) учреждениях: </t>
  </si>
  <si>
    <t>Отчет об исполнении учреждением плана его финансово-хозяйственной деятельности (ф. 0503737)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</si>
</sst>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left" wrapText="1"/>
    </xf>
    <xf numFmtId="0" fontId="4" fillId="0" borderId="0" xfId="0" applyFont="1"/>
    <xf numFmtId="0" fontId="5" fillId="0" borderId="0" xfId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us.gov.ru/pub/agency/88902/annual-balances-f0503737/26149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0"/>
  <sheetViews>
    <sheetView tabSelected="1" view="pageBreakPreview" topLeftCell="A16" zoomScaleNormal="100" zoomScaleSheetLayoutView="100" workbookViewId="0">
      <selection activeCell="A4" sqref="A4"/>
    </sheetView>
  </sheetViews>
  <sheetFormatPr defaultRowHeight="15.75" x14ac:dyDescent="0.25"/>
  <cols>
    <col min="1" max="1" width="33.28515625" style="2" customWidth="1"/>
    <col min="2" max="2" width="12.7109375" style="2" customWidth="1"/>
    <col min="3" max="3" width="18.140625" style="2" customWidth="1"/>
    <col min="4" max="4" width="20.85546875" style="2" customWidth="1"/>
    <col min="5" max="6" width="20.85546875" style="32" customWidth="1"/>
    <col min="7" max="7" width="20.85546875" style="2" customWidth="1"/>
    <col min="8" max="8" width="19.28515625" style="2" customWidth="1"/>
    <col min="9" max="16384" width="9.140625" style="2"/>
  </cols>
  <sheetData>
    <row r="1" spans="1:8" ht="18.75" x14ac:dyDescent="0.3">
      <c r="A1" s="34" t="s">
        <v>0</v>
      </c>
      <c r="B1" s="34"/>
      <c r="C1" s="34"/>
      <c r="D1" s="34"/>
      <c r="E1" s="34"/>
      <c r="F1" s="34"/>
      <c r="G1" s="1"/>
    </row>
    <row r="2" spans="1:8" ht="18.75" x14ac:dyDescent="0.3">
      <c r="A2" s="33"/>
      <c r="B2" s="33"/>
      <c r="C2" s="33"/>
      <c r="D2" s="33"/>
      <c r="E2" s="33"/>
      <c r="F2" s="33"/>
      <c r="G2" s="1"/>
    </row>
    <row r="3" spans="1:8" ht="28.5" customHeight="1" x14ac:dyDescent="0.3">
      <c r="A3" s="37" t="s">
        <v>29</v>
      </c>
      <c r="B3" s="37"/>
      <c r="C3" s="37"/>
      <c r="D3" s="37"/>
      <c r="E3" s="37"/>
      <c r="F3" s="33"/>
      <c r="G3" s="1"/>
    </row>
    <row r="4" spans="1:8" ht="18.75" x14ac:dyDescent="0.3">
      <c r="A4" s="39" t="s">
        <v>30</v>
      </c>
      <c r="B4" s="3"/>
      <c r="C4" s="3"/>
      <c r="D4" s="3"/>
      <c r="E4" s="4"/>
      <c r="F4" s="4"/>
      <c r="G4" s="3"/>
    </row>
    <row r="5" spans="1:8" ht="63" x14ac:dyDescent="0.25">
      <c r="A5" s="5" t="s">
        <v>1</v>
      </c>
      <c r="B5" s="5" t="s">
        <v>2</v>
      </c>
      <c r="C5" s="5" t="s">
        <v>25</v>
      </c>
      <c r="D5" s="5" t="s">
        <v>26</v>
      </c>
      <c r="E5" s="6" t="s">
        <v>27</v>
      </c>
      <c r="F5" s="7" t="s">
        <v>28</v>
      </c>
      <c r="G5" s="8"/>
    </row>
    <row r="6" spans="1:8" ht="31.5" x14ac:dyDescent="0.25">
      <c r="A6" s="9" t="s">
        <v>3</v>
      </c>
      <c r="B6" s="5" t="s">
        <v>4</v>
      </c>
      <c r="C6" s="10">
        <f t="shared" ref="C6:C12" si="0">SUM(D6:F6)</f>
        <v>192293131.71000001</v>
      </c>
      <c r="D6" s="10">
        <f>8350895.45</f>
        <v>8350895.4500000002</v>
      </c>
      <c r="E6" s="11">
        <f>15956.9</f>
        <v>15956.9</v>
      </c>
      <c r="F6" s="12">
        <f>183926279.36</f>
        <v>183926279.36000001</v>
      </c>
      <c r="H6" s="13"/>
    </row>
    <row r="7" spans="1:8" x14ac:dyDescent="0.25">
      <c r="A7" s="9" t="s">
        <v>5</v>
      </c>
      <c r="B7" s="5" t="s">
        <v>4</v>
      </c>
      <c r="C7" s="10">
        <f t="shared" si="0"/>
        <v>1981915637.9199998</v>
      </c>
      <c r="D7" s="10">
        <f>SUM(D8:D11)</f>
        <v>1433552938.5999999</v>
      </c>
      <c r="E7" s="12">
        <f>SUM(E8:E12)</f>
        <v>237684389.62</v>
      </c>
      <c r="F7" s="12">
        <f>SUM(F8:F11)</f>
        <v>310678309.69999999</v>
      </c>
      <c r="G7" s="8"/>
    </row>
    <row r="8" spans="1:8" x14ac:dyDescent="0.25">
      <c r="A8" s="14" t="s">
        <v>6</v>
      </c>
      <c r="B8" s="15">
        <v>120</v>
      </c>
      <c r="C8" s="16">
        <f t="shared" si="0"/>
        <v>14968072.4</v>
      </c>
      <c r="D8" s="16">
        <v>0</v>
      </c>
      <c r="E8" s="17">
        <v>0</v>
      </c>
      <c r="F8" s="18">
        <f>14968072.4</f>
        <v>14968072.4</v>
      </c>
      <c r="G8" s="19"/>
    </row>
    <row r="9" spans="1:8" ht="31.5" x14ac:dyDescent="0.25">
      <c r="A9" s="14" t="s">
        <v>7</v>
      </c>
      <c r="B9" s="15">
        <v>130</v>
      </c>
      <c r="C9" s="16">
        <f t="shared" si="0"/>
        <v>1724041159.9099998</v>
      </c>
      <c r="D9" s="16">
        <f>(1433552938.6)</f>
        <v>1433552938.5999999</v>
      </c>
      <c r="E9" s="17">
        <f>(0)/1000</f>
        <v>0</v>
      </c>
      <c r="F9" s="18">
        <f>290488221.31</f>
        <v>290488221.31</v>
      </c>
      <c r="G9" s="19"/>
    </row>
    <row r="10" spans="1:8" ht="31.5" x14ac:dyDescent="0.25">
      <c r="A10" s="14" t="s">
        <v>8</v>
      </c>
      <c r="B10" s="15">
        <v>140</v>
      </c>
      <c r="C10" s="16">
        <f t="shared" si="0"/>
        <v>313597.06</v>
      </c>
      <c r="D10" s="16">
        <v>0</v>
      </c>
      <c r="E10" s="17">
        <v>0</v>
      </c>
      <c r="F10" s="18">
        <f>313597.06</f>
        <v>313597.06</v>
      </c>
      <c r="G10" s="19"/>
    </row>
    <row r="11" spans="1:8" x14ac:dyDescent="0.25">
      <c r="A11" s="14" t="s">
        <v>9</v>
      </c>
      <c r="B11" s="15">
        <v>180</v>
      </c>
      <c r="C11" s="16">
        <f t="shared" si="0"/>
        <v>242592973.55000001</v>
      </c>
      <c r="D11" s="16">
        <f>0/1000</f>
        <v>0</v>
      </c>
      <c r="E11" s="17">
        <f>237684554.62</f>
        <v>237684554.62</v>
      </c>
      <c r="F11" s="18">
        <f>4908418.93</f>
        <v>4908418.93</v>
      </c>
      <c r="G11" s="19"/>
    </row>
    <row r="12" spans="1:8" ht="31.5" x14ac:dyDescent="0.25">
      <c r="A12" s="14" t="s">
        <v>24</v>
      </c>
      <c r="B12" s="15">
        <v>180</v>
      </c>
      <c r="C12" s="16">
        <f t="shared" si="0"/>
        <v>-165</v>
      </c>
      <c r="D12" s="16"/>
      <c r="E12" s="17">
        <v>-165</v>
      </c>
      <c r="F12" s="18"/>
      <c r="G12" s="19"/>
    </row>
    <row r="13" spans="1:8" x14ac:dyDescent="0.25">
      <c r="A13" s="20" t="s">
        <v>10</v>
      </c>
      <c r="B13" s="21" t="s">
        <v>4</v>
      </c>
      <c r="C13" s="22">
        <f>SUM(C14:C25)</f>
        <v>1945377077.97</v>
      </c>
      <c r="D13" s="22">
        <f t="shared" ref="D13:F13" si="1">SUM(D14:D25)</f>
        <v>1441259318.4400001</v>
      </c>
      <c r="E13" s="22">
        <f t="shared" si="1"/>
        <v>237700346.52000001</v>
      </c>
      <c r="F13" s="22">
        <f t="shared" si="1"/>
        <v>266417413.00999996</v>
      </c>
      <c r="G13" s="19"/>
    </row>
    <row r="14" spans="1:8" x14ac:dyDescent="0.25">
      <c r="A14" s="23" t="s">
        <v>11</v>
      </c>
      <c r="B14" s="24">
        <v>111</v>
      </c>
      <c r="C14" s="25">
        <f t="shared" ref="C14:C25" si="2">SUM(D14:G14)</f>
        <v>979780089.99000001</v>
      </c>
      <c r="D14" s="16">
        <f>815756674.31</f>
        <v>815756674.30999994</v>
      </c>
      <c r="E14" s="18">
        <v>0</v>
      </c>
      <c r="F14" s="18">
        <f>164023415.68</f>
        <v>164023415.68000001</v>
      </c>
      <c r="G14" s="19"/>
    </row>
    <row r="15" spans="1:8" ht="47.25" x14ac:dyDescent="0.25">
      <c r="A15" s="23" t="s">
        <v>12</v>
      </c>
      <c r="B15" s="24">
        <v>112</v>
      </c>
      <c r="C15" s="25">
        <f t="shared" si="2"/>
        <v>28326822.120000001</v>
      </c>
      <c r="D15" s="16">
        <f>26164729.14</f>
        <v>26164729.140000001</v>
      </c>
      <c r="E15" s="18">
        <v>0</v>
      </c>
      <c r="F15" s="18">
        <f>2162092.98</f>
        <v>2162092.98</v>
      </c>
      <c r="G15" s="19"/>
    </row>
    <row r="16" spans="1:8" ht="96.75" customHeight="1" x14ac:dyDescent="0.25">
      <c r="A16" s="23" t="s">
        <v>13</v>
      </c>
      <c r="B16" s="24">
        <v>113</v>
      </c>
      <c r="C16" s="25">
        <f t="shared" si="2"/>
        <v>7095140.5800000001</v>
      </c>
      <c r="D16" s="16">
        <f>7095140.58</f>
        <v>7095140.5800000001</v>
      </c>
      <c r="E16" s="18">
        <v>0</v>
      </c>
      <c r="F16" s="18">
        <v>0</v>
      </c>
      <c r="G16" s="19"/>
    </row>
    <row r="17" spans="1:7" ht="84" customHeight="1" x14ac:dyDescent="0.25">
      <c r="A17" s="23" t="s">
        <v>14</v>
      </c>
      <c r="B17" s="24">
        <v>119</v>
      </c>
      <c r="C17" s="25">
        <f t="shared" si="2"/>
        <v>259976508.72999999</v>
      </c>
      <c r="D17" s="16">
        <f>213952474.07</f>
        <v>213952474.06999999</v>
      </c>
      <c r="E17" s="18">
        <v>0</v>
      </c>
      <c r="F17" s="18">
        <f>46024034.66</f>
        <v>46024034.659999996</v>
      </c>
      <c r="G17" s="19"/>
    </row>
    <row r="18" spans="1:7" ht="31.5" x14ac:dyDescent="0.25">
      <c r="A18" s="23" t="s">
        <v>15</v>
      </c>
      <c r="B18" s="24">
        <v>244</v>
      </c>
      <c r="C18" s="25">
        <f t="shared" si="2"/>
        <v>425801704.37</v>
      </c>
      <c r="D18" s="16">
        <f>(325962773.98)</f>
        <v>325962773.98000002</v>
      </c>
      <c r="E18" s="18">
        <f>59113155.25</f>
        <v>59113155.25</v>
      </c>
      <c r="F18" s="18">
        <f>40725775.14</f>
        <v>40725775.140000001</v>
      </c>
      <c r="G18" s="19"/>
    </row>
    <row r="19" spans="1:7" ht="47.25" x14ac:dyDescent="0.25">
      <c r="A19" s="23" t="s">
        <v>16</v>
      </c>
      <c r="B19" s="24">
        <v>851</v>
      </c>
      <c r="C19" s="25">
        <f t="shared" si="2"/>
        <v>62675469</v>
      </c>
      <c r="D19" s="16">
        <f>51480898</f>
        <v>51480898</v>
      </c>
      <c r="E19" s="18">
        <v>0</v>
      </c>
      <c r="F19" s="18">
        <f>11194571</f>
        <v>11194571</v>
      </c>
      <c r="G19" s="19"/>
    </row>
    <row r="20" spans="1:7" x14ac:dyDescent="0.25">
      <c r="A20" s="23" t="s">
        <v>17</v>
      </c>
      <c r="B20" s="24">
        <v>852</v>
      </c>
      <c r="C20" s="25">
        <f t="shared" si="2"/>
        <v>266197</v>
      </c>
      <c r="D20" s="16">
        <f>265397</f>
        <v>265397</v>
      </c>
      <c r="E20" s="18">
        <v>0</v>
      </c>
      <c r="F20" s="18">
        <f>800</f>
        <v>800</v>
      </c>
      <c r="G20" s="19"/>
    </row>
    <row r="21" spans="1:7" x14ac:dyDescent="0.25">
      <c r="A21" s="23" t="s">
        <v>18</v>
      </c>
      <c r="B21" s="24">
        <v>853</v>
      </c>
      <c r="C21" s="25">
        <f t="shared" si="2"/>
        <v>844518.3</v>
      </c>
      <c r="D21" s="16">
        <f>448270.66</f>
        <v>448270.66</v>
      </c>
      <c r="E21" s="18">
        <v>0</v>
      </c>
      <c r="F21" s="18">
        <f>396247.64</f>
        <v>396247.64</v>
      </c>
      <c r="G21" s="19"/>
    </row>
    <row r="22" spans="1:7" x14ac:dyDescent="0.25">
      <c r="A22" s="23" t="s">
        <v>19</v>
      </c>
      <c r="B22" s="24">
        <v>340</v>
      </c>
      <c r="C22" s="25">
        <f t="shared" si="2"/>
        <v>179479380.87</v>
      </c>
      <c r="D22" s="16">
        <v>0</v>
      </c>
      <c r="E22" s="18">
        <f>178587191.27</f>
        <v>178587191.27000001</v>
      </c>
      <c r="F22" s="18">
        <f>892189.6</f>
        <v>892189.6</v>
      </c>
      <c r="G22" s="19"/>
    </row>
    <row r="23" spans="1:7" ht="51.75" customHeight="1" x14ac:dyDescent="0.25">
      <c r="A23" s="23" t="s">
        <v>20</v>
      </c>
      <c r="B23" s="24">
        <v>321</v>
      </c>
      <c r="C23" s="25">
        <f t="shared" si="2"/>
        <v>140460.70000000001</v>
      </c>
      <c r="D23" s="16">
        <f>132960.7</f>
        <v>132960.70000000001</v>
      </c>
      <c r="E23" s="18">
        <v>0</v>
      </c>
      <c r="F23" s="18">
        <f>7500</f>
        <v>7500</v>
      </c>
      <c r="G23" s="19"/>
    </row>
    <row r="24" spans="1:7" x14ac:dyDescent="0.25">
      <c r="A24" s="23" t="s">
        <v>21</v>
      </c>
      <c r="B24" s="24">
        <v>350</v>
      </c>
      <c r="C24" s="25">
        <f t="shared" si="2"/>
        <v>30000</v>
      </c>
      <c r="D24" s="16">
        <v>0</v>
      </c>
      <c r="E24" s="18">
        <v>0</v>
      </c>
      <c r="F24" s="18">
        <f>30000</f>
        <v>30000</v>
      </c>
      <c r="G24" s="19"/>
    </row>
    <row r="25" spans="1:7" ht="82.5" customHeight="1" x14ac:dyDescent="0.25">
      <c r="A25" s="23" t="s">
        <v>22</v>
      </c>
      <c r="B25" s="24">
        <v>831</v>
      </c>
      <c r="C25" s="25">
        <f t="shared" si="2"/>
        <v>960786.31</v>
      </c>
      <c r="D25" s="16">
        <v>0</v>
      </c>
      <c r="E25" s="18">
        <v>0</v>
      </c>
      <c r="F25" s="18">
        <f>960786.31</f>
        <v>960786.31</v>
      </c>
      <c r="G25" s="19"/>
    </row>
    <row r="26" spans="1:7" x14ac:dyDescent="0.25">
      <c r="A26" s="26" t="s">
        <v>23</v>
      </c>
      <c r="B26" s="27" t="s">
        <v>4</v>
      </c>
      <c r="C26" s="28">
        <f>SUM(D26:F26)</f>
        <v>228831691.66000003</v>
      </c>
      <c r="D26" s="28">
        <f>644515.61</f>
        <v>644515.61</v>
      </c>
      <c r="E26" s="29">
        <v>0</v>
      </c>
      <c r="F26" s="29">
        <f>228187176.05</f>
        <v>228187176.05000001</v>
      </c>
    </row>
    <row r="28" spans="1:7" x14ac:dyDescent="0.25">
      <c r="A28" s="38"/>
    </row>
    <row r="29" spans="1:7" ht="24" customHeight="1" x14ac:dyDescent="0.25">
      <c r="A29" s="30"/>
      <c r="B29" s="36"/>
      <c r="C29" s="36"/>
      <c r="D29" s="30"/>
      <c r="E29" s="31"/>
      <c r="F29" s="31"/>
    </row>
    <row r="30" spans="1:7" x14ac:dyDescent="0.25">
      <c r="E30" s="35"/>
      <c r="F30" s="35"/>
    </row>
  </sheetData>
  <mergeCells count="3">
    <mergeCell ref="A1:F1"/>
    <mergeCell ref="E30:F30"/>
    <mergeCell ref="A3:E3"/>
  </mergeCells>
  <hyperlinks>
    <hyperlink ref="A4" r:id="rId1"/>
  </hyperlinks>
  <pageMargins left="0.78740157480314965" right="0.39370078740157483" top="0.78740157480314965" bottom="0.78740157480314965" header="0.31496062992125984" footer="0.31496062992125984"/>
  <pageSetup paperSize="9" scale="71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 (окончательный)</vt:lpstr>
      <vt:lpstr>'на сайт (окончательный)'!Область_печати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Постоногова Галина Олеговна</dc:creator>
  <cp:lastModifiedBy>Баженова</cp:lastModifiedBy>
  <cp:lastPrinted>2018-05-16T06:09:49Z</cp:lastPrinted>
  <dcterms:created xsi:type="dcterms:W3CDTF">2018-05-16T05:09:12Z</dcterms:created>
  <dcterms:modified xsi:type="dcterms:W3CDTF">2018-05-16T07:09:49Z</dcterms:modified>
</cp:coreProperties>
</file>